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/>
  <bookViews>
    <workbookView xWindow="-240" yWindow="465" windowWidth="15660" windowHeight="12660" activeTab="1"/>
  </bookViews>
  <sheets>
    <sheet name="Geum R.(G1~G5)" sheetId="1" r:id="rId1"/>
    <sheet name="Yeongsan R.(Y1~Y5)" sheetId="2" r:id="rId2"/>
    <sheet name="Seomjin R.(S1~S4)" sheetId="3" r:id="rId3"/>
  </sheets>
  <definedNames>
    <definedName name="_xlnm._FilterDatabase" localSheetId="2" hidden="1">'Seomjin R.(S1~S4)'!$A$1:$G$52</definedName>
  </definedNames>
  <calcPr calcId="145621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D8" i="3" l="1"/>
  <c r="E8" i="3"/>
  <c r="F8" i="3"/>
  <c r="G8" i="3"/>
  <c r="D10" i="3"/>
  <c r="E10" i="3"/>
  <c r="F10" i="3"/>
  <c r="G10" i="3"/>
  <c r="D11" i="3"/>
  <c r="E11" i="3"/>
  <c r="F11" i="3"/>
  <c r="G11" i="3"/>
  <c r="D12" i="3"/>
  <c r="E12" i="3"/>
  <c r="F12" i="3"/>
  <c r="G12" i="3"/>
  <c r="D13" i="3"/>
  <c r="E13" i="3"/>
  <c r="F13" i="3"/>
  <c r="G13" i="3"/>
  <c r="D8" i="2"/>
  <c r="E8" i="2"/>
  <c r="F8" i="2"/>
  <c r="G8" i="2"/>
  <c r="H8" i="2"/>
  <c r="D10" i="2"/>
  <c r="E10" i="2"/>
  <c r="F10" i="2"/>
  <c r="G10" i="2"/>
  <c r="H10" i="2"/>
  <c r="D11" i="2"/>
  <c r="E11" i="2"/>
  <c r="E12" i="2"/>
  <c r="E13" i="2"/>
  <c r="F11" i="2"/>
  <c r="G11" i="2"/>
  <c r="H11" i="2"/>
  <c r="D12" i="2"/>
  <c r="D13" i="2"/>
  <c r="F12" i="2"/>
  <c r="F13" i="2"/>
  <c r="G12" i="2"/>
  <c r="G13" i="2"/>
  <c r="H12" i="2"/>
  <c r="H13" i="2"/>
  <c r="E8" i="1"/>
  <c r="F8" i="1"/>
  <c r="G8" i="1"/>
  <c r="H8" i="1"/>
  <c r="E10" i="1"/>
  <c r="F10" i="1"/>
  <c r="G10" i="1"/>
  <c r="H10" i="1"/>
  <c r="D11" i="1"/>
  <c r="D12" i="1"/>
  <c r="D13" i="1"/>
  <c r="G11" i="1"/>
  <c r="G12" i="1"/>
  <c r="G13" i="1"/>
  <c r="H11" i="1"/>
  <c r="H12" i="1"/>
  <c r="H13" i="1"/>
  <c r="F13" i="1"/>
</calcChain>
</file>

<file path=xl/sharedStrings.xml><?xml version="1.0" encoding="utf-8"?>
<sst xmlns="http://schemas.openxmlformats.org/spreadsheetml/2006/main" count="276" uniqueCount="178">
  <si>
    <t>Relationship between discharge and total sediment</t>
    <phoneticPr fontId="2" type="noConversion"/>
  </si>
  <si>
    <t>Relationship between discharge and suspended load</t>
    <phoneticPr fontId="2" type="noConversion"/>
  </si>
  <si>
    <t>Method of sediment measurment</t>
    <phoneticPr fontId="2" type="noConversion"/>
  </si>
  <si>
    <t>Water</t>
  </si>
  <si>
    <t>Bare land</t>
  </si>
  <si>
    <t>Wetland</t>
  </si>
  <si>
    <t>Pasture</t>
  </si>
  <si>
    <t>Forest</t>
  </si>
  <si>
    <t>Agriculture</t>
  </si>
  <si>
    <t>Urban</t>
  </si>
  <si>
    <t>Area with respect of land use (%)</t>
    <phoneticPr fontId="2" type="noConversion"/>
  </si>
  <si>
    <t>Landuse map</t>
    <phoneticPr fontId="2" type="noConversion"/>
  </si>
  <si>
    <t>Sand (%)</t>
    <phoneticPr fontId="2" type="noConversion"/>
  </si>
  <si>
    <t>Silt (%)</t>
    <phoneticPr fontId="2" type="noConversion"/>
  </si>
  <si>
    <t>clay (%)</t>
    <phoneticPr fontId="2" type="noConversion"/>
  </si>
  <si>
    <t>0-50 (cm)</t>
    <phoneticPr fontId="2" type="noConversion"/>
  </si>
  <si>
    <t>Silt (%)</t>
    <phoneticPr fontId="2" type="noConversion"/>
  </si>
  <si>
    <t>clay (%)</t>
    <phoneticPr fontId="2" type="noConversion"/>
  </si>
  <si>
    <t>30-50 (cm)</t>
    <phoneticPr fontId="2" type="noConversion"/>
  </si>
  <si>
    <t>10-30 (cm)</t>
    <phoneticPr fontId="2" type="noConversion"/>
  </si>
  <si>
    <t>0-10 (cm)</t>
    <phoneticPr fontId="2" type="noConversion"/>
  </si>
  <si>
    <t>Soil texture</t>
    <phoneticPr fontId="2" type="noConversion"/>
  </si>
  <si>
    <t>Slope of the river at the gauging station(%)</t>
    <phoneticPr fontId="2" type="noConversion"/>
  </si>
  <si>
    <t>Width of the river at the gauging station(m)</t>
    <phoneticPr fontId="2" type="noConversion"/>
  </si>
  <si>
    <t>Drainage density(m/km²)</t>
  </si>
  <si>
    <t>Total stream length (km)</t>
    <phoneticPr fontId="2" type="noConversion"/>
  </si>
  <si>
    <t>Tributary length (km)</t>
    <phoneticPr fontId="2" type="noConversion"/>
  </si>
  <si>
    <t>Main stream length (km)</t>
    <phoneticPr fontId="2" type="noConversion"/>
  </si>
  <si>
    <t>Watershed perimeter (km)</t>
    <phoneticPr fontId="2" type="noConversion"/>
  </si>
  <si>
    <t>Average slope of the watershed(%)</t>
    <phoneticPr fontId="2" type="noConversion"/>
  </si>
  <si>
    <t>Watershed area (km²)</t>
    <phoneticPr fontId="2" type="noConversion"/>
  </si>
  <si>
    <t>Configuration of Watershed</t>
    <phoneticPr fontId="2" type="noConversion"/>
  </si>
  <si>
    <t>Latitude of watershedoutlet</t>
    <phoneticPr fontId="2" type="noConversion"/>
  </si>
  <si>
    <t>Longitude of watershed outlet</t>
    <phoneticPr fontId="2" type="noConversion"/>
  </si>
  <si>
    <t>Guryong</t>
  </si>
  <si>
    <t>Useong</t>
  </si>
  <si>
    <t>Hapgang</t>
  </si>
  <si>
    <t>Gongju</t>
  </si>
  <si>
    <t>Hoedeok</t>
  </si>
  <si>
    <t>Flow and sediment station</t>
    <phoneticPr fontId="2" type="noConversion"/>
  </si>
  <si>
    <t>Ji-cheon</t>
  </si>
  <si>
    <t>Yugu-cheon</t>
  </si>
  <si>
    <t>Miho-cheon</t>
  </si>
  <si>
    <t>Geum River</t>
  </si>
  <si>
    <t>Gap-cheon</t>
  </si>
  <si>
    <t>Stream name</t>
    <phoneticPr fontId="2" type="noConversion"/>
  </si>
  <si>
    <t>Watershed name</t>
    <phoneticPr fontId="2" type="noConversion"/>
  </si>
  <si>
    <t>G5</t>
  </si>
  <si>
    <t>G4</t>
  </si>
  <si>
    <t>G3</t>
  </si>
  <si>
    <t>G2</t>
    <phoneticPr fontId="2" type="noConversion"/>
  </si>
  <si>
    <t>G1</t>
    <phoneticPr fontId="2" type="noConversion"/>
  </si>
  <si>
    <t>No.</t>
    <phoneticPr fontId="2" type="noConversion"/>
  </si>
  <si>
    <t>Relationship between discharge and total sediment</t>
    <phoneticPr fontId="2" type="noConversion"/>
  </si>
  <si>
    <t>Relationship between discharge and suspended load</t>
    <phoneticPr fontId="2" type="noConversion"/>
  </si>
  <si>
    <t>Method of sediment measurment</t>
    <phoneticPr fontId="2" type="noConversion"/>
  </si>
  <si>
    <t>Area with respect of land use (%)</t>
    <phoneticPr fontId="2" type="noConversion"/>
  </si>
  <si>
    <t>Landuse map</t>
    <phoneticPr fontId="2" type="noConversion"/>
  </si>
  <si>
    <t>Sand (%)</t>
    <phoneticPr fontId="2" type="noConversion"/>
  </si>
  <si>
    <t>Silt (%)</t>
    <phoneticPr fontId="2" type="noConversion"/>
  </si>
  <si>
    <t>clay (%)</t>
    <phoneticPr fontId="2" type="noConversion"/>
  </si>
  <si>
    <t>0-50 (cm)</t>
    <phoneticPr fontId="2" type="noConversion"/>
  </si>
  <si>
    <t>30-50 (cm)</t>
    <phoneticPr fontId="2" type="noConversion"/>
  </si>
  <si>
    <t>10-30 (cm)</t>
    <phoneticPr fontId="2" type="noConversion"/>
  </si>
  <si>
    <t>0-10 (cm)</t>
    <phoneticPr fontId="2" type="noConversion"/>
  </si>
  <si>
    <t>Soil texture</t>
    <phoneticPr fontId="2" type="noConversion"/>
  </si>
  <si>
    <t>Slope of the river at the gauging station(%)</t>
    <phoneticPr fontId="2" type="noConversion"/>
  </si>
  <si>
    <t>Width of the river at the gauging station(m)</t>
    <phoneticPr fontId="2" type="noConversion"/>
  </si>
  <si>
    <t>Total stream length (km)</t>
    <phoneticPr fontId="2" type="noConversion"/>
  </si>
  <si>
    <t>Tributary length (km)</t>
    <phoneticPr fontId="2" type="noConversion"/>
  </si>
  <si>
    <t>Main stream length (km)</t>
    <phoneticPr fontId="2" type="noConversion"/>
  </si>
  <si>
    <t>Watershed perimeter (km)</t>
    <phoneticPr fontId="2" type="noConversion"/>
  </si>
  <si>
    <t>Average slope of the watershed(%)</t>
    <phoneticPr fontId="2" type="noConversion"/>
  </si>
  <si>
    <t>Watershed area (km²)</t>
    <phoneticPr fontId="2" type="noConversion"/>
  </si>
  <si>
    <t>Configuration of Watershed</t>
    <phoneticPr fontId="2" type="noConversion"/>
  </si>
  <si>
    <t>Latitude of watershedoutlet</t>
    <phoneticPr fontId="2" type="noConversion"/>
  </si>
  <si>
    <t>Longitude of watershed outlet</t>
    <phoneticPr fontId="2" type="noConversion"/>
  </si>
  <si>
    <t>Seonam</t>
  </si>
  <si>
    <t>Nampyeong</t>
  </si>
  <si>
    <t>Mireuk</t>
  </si>
  <si>
    <t>Naju</t>
  </si>
  <si>
    <t>Hakgyo</t>
  </si>
  <si>
    <t>Flow and sediment station</t>
    <phoneticPr fontId="2" type="noConversion"/>
  </si>
  <si>
    <t>Hwangryong River</t>
  </si>
  <si>
    <t>Jiseok-cheon</t>
  </si>
  <si>
    <t xml:space="preserve">Yeongsan River </t>
  </si>
  <si>
    <t>Gomakwon-cheon</t>
  </si>
  <si>
    <t>Stream name</t>
    <phoneticPr fontId="2" type="noConversion"/>
  </si>
  <si>
    <t>Yeongsan River</t>
  </si>
  <si>
    <t>Watershed name</t>
    <phoneticPr fontId="2" type="noConversion"/>
  </si>
  <si>
    <t>Y5</t>
  </si>
  <si>
    <t>Y4</t>
  </si>
  <si>
    <t>Y3</t>
  </si>
  <si>
    <t>Y2</t>
    <phoneticPr fontId="2" type="noConversion"/>
  </si>
  <si>
    <t>Y1</t>
    <phoneticPr fontId="2" type="noConversion"/>
  </si>
  <si>
    <t>No.</t>
    <phoneticPr fontId="2" type="noConversion"/>
  </si>
  <si>
    <t>Yongseo</t>
  </si>
  <si>
    <t>Gurye 2</t>
  </si>
  <si>
    <t>Gokseong</t>
  </si>
  <si>
    <t>Jukgok</t>
  </si>
  <si>
    <t xml:space="preserve">Hwangjeon-cheon </t>
  </si>
  <si>
    <t>Seomjin River</t>
  </si>
  <si>
    <t>Bo-seong River</t>
  </si>
  <si>
    <t>S4</t>
  </si>
  <si>
    <t>S3</t>
  </si>
  <si>
    <t>S2</t>
    <phoneticPr fontId="2" type="noConversion"/>
  </si>
  <si>
    <t>S1</t>
    <phoneticPr fontId="2" type="noConversion"/>
  </si>
  <si>
    <t>depth-integrating sampling</t>
    <phoneticPr fontId="6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</si>
  <si>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=0.0318Q</t>
    </r>
    <r>
      <rPr>
        <vertAlign val="superscript"/>
        <sz val="10"/>
        <color theme="1"/>
        <rFont val="Arial Unicode MS"/>
        <family val="3"/>
        <charset val="129"/>
      </rPr>
      <t>1.9078</t>
    </r>
    <r>
      <rPr>
        <sz val="10"/>
        <color theme="1"/>
        <rFont val="Arial Unicode MS"/>
        <family val="3"/>
        <charset val="129"/>
      </rPr>
      <t xml:space="preserve">
(8.35≤Q≤635.47)</t>
    </r>
    <phoneticPr fontId="2" type="noConversion"/>
  </si>
  <si>
    <t>surface sampling</t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</si>
  <si>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=0.0555Q</t>
    </r>
    <r>
      <rPr>
        <vertAlign val="superscript"/>
        <sz val="10"/>
        <color theme="1"/>
        <rFont val="Arial Unicode MS"/>
        <family val="3"/>
        <charset val="129"/>
      </rPr>
      <t>1.8432</t>
    </r>
    <r>
      <rPr>
        <sz val="10"/>
        <color theme="1"/>
        <rFont val="Arial Unicode MS"/>
        <family val="3"/>
        <charset val="129"/>
      </rPr>
      <t xml:space="preserve">
(7.50≤Q≤759.60)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</si>
  <si>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=0.0009Q</t>
    </r>
    <r>
      <rPr>
        <vertAlign val="superscript"/>
        <sz val="10"/>
        <color theme="1"/>
        <rFont val="Arial Unicode MS"/>
        <family val="3"/>
        <charset val="129"/>
      </rPr>
      <t>2.3482</t>
    </r>
    <r>
      <rPr>
        <sz val="10"/>
        <color theme="1"/>
        <rFont val="Arial Unicode MS"/>
        <family val="3"/>
        <charset val="129"/>
      </rPr>
      <t xml:space="preserve">
(217.60≤Q≤2,585.44)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</si>
  <si>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=0.0277Q</t>
    </r>
    <r>
      <rPr>
        <vertAlign val="superscript"/>
        <sz val="10"/>
        <color theme="1"/>
        <rFont val="Arial Unicode MS"/>
        <family val="3"/>
        <charset val="129"/>
      </rPr>
      <t>2.0406</t>
    </r>
    <r>
      <rPr>
        <sz val="10"/>
        <color theme="1"/>
        <rFont val="Arial Unicode MS"/>
        <family val="3"/>
        <charset val="129"/>
      </rPr>
      <t xml:space="preserve">
(7.50≤Q≤759.60)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</si>
  <si>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=0.0007Q</t>
    </r>
    <r>
      <rPr>
        <vertAlign val="superscript"/>
        <sz val="10"/>
        <color theme="1"/>
        <rFont val="Arial Unicode MS"/>
        <family val="3"/>
        <charset val="129"/>
      </rPr>
      <t>2.3828</t>
    </r>
    <r>
      <rPr>
        <sz val="10"/>
        <color theme="1"/>
        <rFont val="Arial Unicode MS"/>
        <family val="3"/>
        <charset val="129"/>
      </rPr>
      <t xml:space="preserve">
(217.60≤Q≤2,585.44)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</si>
  <si>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=0.0206Q</t>
    </r>
    <r>
      <rPr>
        <vertAlign val="superscript"/>
        <sz val="10"/>
        <color theme="1"/>
        <rFont val="Arial Unicode MS"/>
        <family val="3"/>
        <charset val="129"/>
      </rPr>
      <t>2.1043</t>
    </r>
    <r>
      <rPr>
        <sz val="10"/>
        <color theme="1"/>
        <rFont val="Arial Unicode MS"/>
        <family val="3"/>
        <charset val="129"/>
      </rPr>
      <t xml:space="preserve">
(9.09≤Q≤587.73)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</si>
  <si>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=0.0219Q</t>
    </r>
    <r>
      <rPr>
        <vertAlign val="superscript"/>
        <sz val="10"/>
        <color theme="1"/>
        <rFont val="Arial Unicode MS"/>
        <family val="3"/>
        <charset val="129"/>
      </rPr>
      <t>1.9772</t>
    </r>
    <r>
      <rPr>
        <sz val="10"/>
        <color theme="1"/>
        <rFont val="Arial Unicode MS"/>
        <family val="3"/>
        <charset val="129"/>
      </rPr>
      <t xml:space="preserve">
(230.26≤Q≤4,135.52)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</si>
  <si>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=0.0695Q</t>
    </r>
    <r>
      <rPr>
        <vertAlign val="superscript"/>
        <sz val="10"/>
        <color theme="1"/>
        <rFont val="Arial Unicode MS"/>
        <family val="3"/>
        <charset val="129"/>
      </rPr>
      <t>1.6831</t>
    </r>
    <r>
      <rPr>
        <sz val="10"/>
        <color theme="1"/>
        <rFont val="Arial Unicode MS"/>
        <family val="3"/>
        <charset val="129"/>
      </rPr>
      <t xml:space="preserve">
(6.50≤Q≤5004.60)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</si>
  <si>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=0.0025Q</t>
    </r>
    <r>
      <rPr>
        <vertAlign val="superscript"/>
        <sz val="10"/>
        <color theme="1"/>
        <rFont val="Arial Unicode MS"/>
        <family val="3"/>
        <charset val="129"/>
      </rPr>
      <t>1.8432</t>
    </r>
    <r>
      <rPr>
        <sz val="10"/>
        <color theme="1"/>
        <rFont val="Arial Unicode MS"/>
        <family val="3"/>
        <charset val="129"/>
      </rPr>
      <t xml:space="preserve">
(7.54≤Q≤3169.50)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</si>
  <si>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=0.007Q</t>
    </r>
    <r>
      <rPr>
        <vertAlign val="superscript"/>
        <sz val="10"/>
        <color theme="1"/>
        <rFont val="Arial Unicode MS"/>
        <family val="3"/>
        <charset val="129"/>
      </rPr>
      <t>2.103</t>
    </r>
    <r>
      <rPr>
        <sz val="10"/>
        <color theme="1"/>
        <rFont val="Arial Unicode MS"/>
        <family val="3"/>
        <charset val="129"/>
      </rPr>
      <t xml:space="preserve">
(108.2≤Q≤6,024.0)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</si>
  <si>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=0.3967Q</t>
    </r>
    <r>
      <rPr>
        <vertAlign val="superscript"/>
        <sz val="10"/>
        <color theme="1"/>
        <rFont val="Arial Unicode MS"/>
        <family val="3"/>
        <charset val="129"/>
      </rPr>
      <t>1.5089</t>
    </r>
    <r>
      <rPr>
        <sz val="10"/>
        <color theme="1"/>
        <rFont val="Arial Unicode MS"/>
        <family val="3"/>
        <charset val="129"/>
      </rPr>
      <t xml:space="preserve">
(6.50≤Q≤5004.60)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</si>
  <si>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=0.0026Q</t>
    </r>
    <r>
      <rPr>
        <vertAlign val="superscript"/>
        <sz val="10"/>
        <color theme="1"/>
        <rFont val="Arial Unicode MS"/>
        <family val="3"/>
        <charset val="129"/>
      </rPr>
      <t>2.1248</t>
    </r>
    <r>
      <rPr>
        <sz val="10"/>
        <color theme="1"/>
        <rFont val="Arial Unicode MS"/>
        <family val="3"/>
        <charset val="129"/>
      </rPr>
      <t xml:space="preserve">
(7.54≤Q≤3169.50)</t>
    </r>
    <phoneticPr fontId="2" type="noConversion"/>
  </si>
  <si>
    <t>Median grain size of bed material, D50 (mm)</t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</si>
  <si>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=0.0156Q</t>
    </r>
    <r>
      <rPr>
        <vertAlign val="superscript"/>
        <sz val="10"/>
        <color theme="1"/>
        <rFont val="Arial Unicode MS"/>
        <family val="3"/>
        <charset val="129"/>
      </rPr>
      <t>2.2851</t>
    </r>
    <r>
      <rPr>
        <sz val="10"/>
        <color theme="1"/>
        <rFont val="Arial Unicode MS"/>
        <family val="3"/>
        <charset val="129"/>
      </rPr>
      <t xml:space="preserve">
(68.17≤Q≤443.67)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</si>
  <si>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=0.7247Q</t>
    </r>
    <r>
      <rPr>
        <vertAlign val="superscript"/>
        <sz val="10"/>
        <color theme="1"/>
        <rFont val="Arial Unicode MS"/>
        <family val="3"/>
        <charset val="129"/>
      </rPr>
      <t>1.5506</t>
    </r>
    <r>
      <rPr>
        <sz val="10"/>
        <color theme="1"/>
        <rFont val="Arial Unicode MS"/>
        <family val="3"/>
        <charset val="129"/>
      </rPr>
      <t xml:space="preserve">
(9.56≤Q≤55.51)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</si>
  <si>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=0.0232Q</t>
    </r>
    <r>
      <rPr>
        <vertAlign val="superscript"/>
        <sz val="10"/>
        <color theme="1"/>
        <rFont val="Arial Unicode MS"/>
        <family val="3"/>
        <charset val="129"/>
      </rPr>
      <t>2.2459</t>
    </r>
    <r>
      <rPr>
        <sz val="10"/>
        <color theme="1"/>
        <rFont val="Arial Unicode MS"/>
        <family val="3"/>
        <charset val="129"/>
      </rPr>
      <t xml:space="preserve">
(68.17≤Q≤443.67)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</si>
  <si>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=0.6091Q</t>
    </r>
    <r>
      <rPr>
        <vertAlign val="superscript"/>
        <sz val="10"/>
        <color theme="1"/>
        <rFont val="Arial Unicode MS"/>
        <family val="3"/>
        <charset val="129"/>
      </rPr>
      <t>1.6754</t>
    </r>
    <r>
      <rPr>
        <sz val="10"/>
        <color theme="1"/>
        <rFont val="Arial Unicode MS"/>
        <family val="3"/>
        <charset val="129"/>
      </rPr>
      <t xml:space="preserve">
(9.56≤Q≤55.51)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</si>
  <si>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=0.0529Q</t>
    </r>
    <r>
      <rPr>
        <vertAlign val="superscript"/>
        <sz val="10"/>
        <color theme="1"/>
        <rFont val="Arial Unicode MS"/>
        <family val="3"/>
        <charset val="129"/>
      </rPr>
      <t>1.7696</t>
    </r>
    <r>
      <rPr>
        <sz val="10"/>
        <color theme="1"/>
        <rFont val="Arial Unicode MS"/>
        <family val="3"/>
        <charset val="129"/>
      </rPr>
      <t xml:space="preserve">
(11.80 ≤ Q ≤ 2934.12)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</si>
  <si>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=0.0008Q</t>
    </r>
    <r>
      <rPr>
        <vertAlign val="superscript"/>
        <sz val="10"/>
        <color theme="1"/>
        <rFont val="Arial Unicode MS"/>
        <family val="3"/>
        <charset val="129"/>
      </rPr>
      <t>2.558</t>
    </r>
    <r>
      <rPr>
        <sz val="10"/>
        <color theme="1"/>
        <rFont val="Arial Unicode MS"/>
        <family val="3"/>
        <charset val="129"/>
      </rPr>
      <t xml:space="preserve">
(279.3 ≤ Q ≤ 1,796.3)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</si>
  <si>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=0.1542Q</t>
    </r>
    <r>
      <rPr>
        <vertAlign val="superscript"/>
        <sz val="10"/>
        <color theme="1"/>
        <rFont val="Arial Unicode MS"/>
        <family val="3"/>
        <charset val="129"/>
      </rPr>
      <t>1.7185</t>
    </r>
    <r>
      <rPr>
        <sz val="10"/>
        <color theme="1"/>
        <rFont val="Arial Unicode MS"/>
        <family val="3"/>
        <charset val="129"/>
      </rPr>
      <t xml:space="preserve">
(141.01 ≤ Q ≤ 1,350.21)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</si>
  <si>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=0.0633Q</t>
    </r>
    <r>
      <rPr>
        <vertAlign val="superscript"/>
        <sz val="10"/>
        <color theme="1"/>
        <rFont val="Arial Unicode MS"/>
        <family val="3"/>
        <charset val="129"/>
      </rPr>
      <t>1.8127</t>
    </r>
    <r>
      <rPr>
        <sz val="10"/>
        <color theme="1"/>
        <rFont val="Arial Unicode MS"/>
        <family val="3"/>
        <charset val="129"/>
      </rPr>
      <t xml:space="preserve">
(90.24≤Q≤2,907.28)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</si>
  <si>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=0.0192Q</t>
    </r>
    <r>
      <rPr>
        <vertAlign val="superscript"/>
        <sz val="10"/>
        <color theme="1"/>
        <rFont val="Arial Unicode MS"/>
        <family val="3"/>
        <charset val="129"/>
      </rPr>
      <t>1.9295</t>
    </r>
    <r>
      <rPr>
        <sz val="10"/>
        <color theme="1"/>
        <rFont val="Arial Unicode MS"/>
        <family val="3"/>
        <charset val="129"/>
      </rPr>
      <t xml:space="preserve">
(366.48≤Q≤2,918.18)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</si>
  <si>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=1.1370Q</t>
    </r>
    <r>
      <rPr>
        <vertAlign val="superscript"/>
        <sz val="10"/>
        <color theme="1"/>
        <rFont val="Arial Unicode MS"/>
        <family val="3"/>
        <charset val="129"/>
      </rPr>
      <t>1.4116</t>
    </r>
    <r>
      <rPr>
        <sz val="10"/>
        <color theme="1"/>
        <rFont val="Arial Unicode MS"/>
        <family val="3"/>
        <charset val="129"/>
      </rPr>
      <t xml:space="preserve">
(11.80 ≤ Q ≤ 2934.12)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</si>
  <si>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=0.0117Q</t>
    </r>
    <r>
      <rPr>
        <vertAlign val="superscript"/>
        <sz val="10"/>
        <color theme="1"/>
        <rFont val="Arial Unicode MS"/>
        <family val="3"/>
        <charset val="129"/>
      </rPr>
      <t>2.1199</t>
    </r>
    <r>
      <rPr>
        <sz val="10"/>
        <color theme="1"/>
        <rFont val="Arial Unicode MS"/>
        <family val="3"/>
        <charset val="129"/>
      </rPr>
      <t xml:space="preserve">
(90.24≤Q≤2,907.28)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</si>
  <si>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=8.3770Q</t>
    </r>
    <r>
      <rPr>
        <vertAlign val="superscript"/>
        <sz val="10"/>
        <color theme="1"/>
        <rFont val="Arial Unicode MS"/>
        <family val="3"/>
        <charset val="129"/>
      </rPr>
      <t>1.0905</t>
    </r>
    <r>
      <rPr>
        <sz val="10"/>
        <color theme="1"/>
        <rFont val="Arial Unicode MS"/>
        <family val="3"/>
        <charset val="129"/>
      </rPr>
      <t xml:space="preserve">
(366.48≤Q≤2,918.18)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</si>
  <si>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=0.3867Q</t>
    </r>
    <r>
      <rPr>
        <vertAlign val="superscript"/>
        <sz val="10"/>
        <color theme="1"/>
        <rFont val="Arial Unicode MS"/>
        <family val="3"/>
        <charset val="129"/>
      </rPr>
      <t>1.8121</t>
    </r>
    <r>
      <rPr>
        <sz val="10"/>
        <color theme="1"/>
        <rFont val="Arial Unicode MS"/>
        <family val="3"/>
        <charset val="129"/>
      </rPr>
      <t xml:space="preserve">
(5.88≤Q≤1,578.86)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</si>
  <si>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=10.0640Q</t>
    </r>
    <r>
      <rPr>
        <vertAlign val="superscript"/>
        <sz val="10"/>
        <color theme="1"/>
        <rFont val="Arial Unicode MS"/>
        <family val="3"/>
        <charset val="129"/>
      </rPr>
      <t>1.1094</t>
    </r>
    <r>
      <rPr>
        <sz val="10"/>
        <color theme="1"/>
        <rFont val="Arial Unicode MS"/>
        <family val="3"/>
        <charset val="129"/>
      </rPr>
      <t xml:space="preserve">
(11.02≤Q≤908.71)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</si>
  <si>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=0.3917Q</t>
    </r>
    <r>
      <rPr>
        <vertAlign val="superscript"/>
        <sz val="10"/>
        <color theme="1"/>
        <rFont val="Arial Unicode MS"/>
        <family val="3"/>
        <charset val="129"/>
      </rPr>
      <t>1.8154</t>
    </r>
    <r>
      <rPr>
        <sz val="10"/>
        <color theme="1"/>
        <rFont val="Arial Unicode MS"/>
        <family val="3"/>
        <charset val="129"/>
      </rPr>
      <t xml:space="preserve">
(5.88≤Q≤1,578.86)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</si>
  <si>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=8.4417Q</t>
    </r>
    <r>
      <rPr>
        <vertAlign val="superscript"/>
        <sz val="10"/>
        <color theme="1"/>
        <rFont val="Arial Unicode MS"/>
        <family val="3"/>
        <charset val="129"/>
      </rPr>
      <t>1.1844</t>
    </r>
    <r>
      <rPr>
        <sz val="10"/>
        <color theme="1"/>
        <rFont val="Arial Unicode MS"/>
        <family val="3"/>
        <charset val="129"/>
      </rPr>
      <t xml:space="preserve">
(11.02≤Q≤908.71)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</si>
  <si>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=0.070Q</t>
    </r>
    <r>
      <rPr>
        <vertAlign val="superscript"/>
        <sz val="10"/>
        <color theme="1"/>
        <rFont val="Arial Unicode MS"/>
        <family val="3"/>
        <charset val="129"/>
      </rPr>
      <t>1.866</t>
    </r>
    <r>
      <rPr>
        <sz val="10"/>
        <color theme="1"/>
        <rFont val="Arial Unicode MS"/>
        <family val="3"/>
        <charset val="129"/>
      </rPr>
      <t xml:space="preserve">
(16.4 ≤ Q ≤ 488.3)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</si>
  <si>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=0.0392Q</t>
    </r>
    <r>
      <rPr>
        <vertAlign val="superscript"/>
        <sz val="10"/>
        <color theme="1"/>
        <rFont val="Arial Unicode MS"/>
        <family val="3"/>
        <charset val="129"/>
      </rPr>
      <t>1.9887</t>
    </r>
    <r>
      <rPr>
        <sz val="10"/>
        <color theme="1"/>
        <rFont val="Arial Unicode MS"/>
        <family val="3"/>
        <charset val="129"/>
      </rPr>
      <t xml:space="preserve">
(17.60 ≤ Q ≤ 1,183.25)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</si>
  <si>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=0.0918Q</t>
    </r>
    <r>
      <rPr>
        <vertAlign val="superscript"/>
        <sz val="10"/>
        <color theme="1"/>
        <rFont val="Arial Unicode MS"/>
        <family val="3"/>
        <charset val="129"/>
      </rPr>
      <t>1.8507</t>
    </r>
    <r>
      <rPr>
        <sz val="10"/>
        <color theme="1"/>
        <rFont val="Arial Unicode MS"/>
        <family val="3"/>
        <charset val="129"/>
      </rPr>
      <t xml:space="preserve">
(13.87≤Q≤1,678.03)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</si>
  <si>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=0.0127Q</t>
    </r>
    <r>
      <rPr>
        <vertAlign val="superscript"/>
        <sz val="10"/>
        <color theme="1"/>
        <rFont val="Arial Unicode MS"/>
        <family val="3"/>
        <charset val="129"/>
      </rPr>
      <t>2.0967</t>
    </r>
    <r>
      <rPr>
        <sz val="10"/>
        <color theme="1"/>
        <rFont val="Arial Unicode MS"/>
        <family val="3"/>
        <charset val="129"/>
      </rPr>
      <t xml:space="preserve">
(36.27≤Q≤673.81)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</si>
  <si>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=0.0294Q</t>
    </r>
    <r>
      <rPr>
        <vertAlign val="superscript"/>
        <sz val="10"/>
        <color theme="1"/>
        <rFont val="Arial Unicode MS"/>
        <family val="3"/>
        <charset val="129"/>
      </rPr>
      <t>2.1385</t>
    </r>
    <r>
      <rPr>
        <sz val="10"/>
        <color theme="1"/>
        <rFont val="Arial Unicode MS"/>
        <family val="3"/>
        <charset val="129"/>
      </rPr>
      <t xml:space="preserve">
(13.87≤Q≤1,678.03)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</si>
  <si>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=0.0107Q</t>
    </r>
    <r>
      <rPr>
        <vertAlign val="superscript"/>
        <sz val="10"/>
        <color theme="1"/>
        <rFont val="Arial Unicode MS"/>
        <family val="3"/>
        <charset val="129"/>
      </rPr>
      <t>2.1350</t>
    </r>
    <r>
      <rPr>
        <sz val="10"/>
        <color theme="1"/>
        <rFont val="Arial Unicode MS"/>
        <family val="3"/>
        <charset val="129"/>
      </rPr>
      <t xml:space="preserve">
(36.27≤Q≤673.81)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</si>
  <si>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=0.004Q</t>
    </r>
    <r>
      <rPr>
        <vertAlign val="superscript"/>
        <sz val="10"/>
        <color theme="1"/>
        <rFont val="Arial Unicode MS"/>
        <family val="3"/>
        <charset val="129"/>
      </rPr>
      <t>2.300</t>
    </r>
    <r>
      <rPr>
        <sz val="10"/>
        <color theme="1"/>
        <rFont val="Arial Unicode MS"/>
        <family val="3"/>
        <charset val="129"/>
      </rPr>
      <t xml:space="preserve">
(89.4 ≤ Q ≤ 1,356.0)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</si>
  <si>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=0.0178Q</t>
    </r>
    <r>
      <rPr>
        <vertAlign val="superscript"/>
        <sz val="10"/>
        <color theme="1"/>
        <rFont val="Arial Unicode MS"/>
        <family val="3"/>
        <charset val="129"/>
      </rPr>
      <t>2.1565</t>
    </r>
    <r>
      <rPr>
        <sz val="10"/>
        <color theme="1"/>
        <rFont val="Arial Unicode MS"/>
        <family val="3"/>
        <charset val="129"/>
      </rPr>
      <t xml:space="preserve">
(10.79 ≤ Q ≤ 683.98)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</si>
  <si>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=0.0918Q</t>
    </r>
    <r>
      <rPr>
        <vertAlign val="subscript"/>
        <sz val="10"/>
        <color theme="1"/>
        <rFont val="Arial Unicode MS"/>
        <family val="3"/>
        <charset val="129"/>
      </rPr>
      <t>1.8507</t>
    </r>
    <r>
      <rPr>
        <sz val="10"/>
        <color theme="1"/>
        <rFont val="Arial Unicode MS"/>
        <family val="3"/>
        <charset val="129"/>
      </rPr>
      <t xml:space="preserve">
(166.68≤Q≤1,342.00)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</si>
  <si>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=0.0458Q</t>
    </r>
    <r>
      <rPr>
        <vertAlign val="superscript"/>
        <sz val="10"/>
        <color theme="1"/>
        <rFont val="Arial Unicode MS"/>
        <family val="3"/>
        <charset val="129"/>
      </rPr>
      <t>1.9591</t>
    </r>
    <r>
      <rPr>
        <sz val="10"/>
        <color theme="1"/>
        <rFont val="Arial Unicode MS"/>
        <family val="3"/>
        <charset val="129"/>
      </rPr>
      <t xml:space="preserve">
(14.59≤Q≤867.71)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</si>
  <si>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=0.0233Q</t>
    </r>
    <r>
      <rPr>
        <vertAlign val="superscript"/>
        <sz val="10"/>
        <color theme="1"/>
        <rFont val="Arial Unicode MS"/>
        <family val="3"/>
        <charset val="129"/>
      </rPr>
      <t>2.1315</t>
    </r>
    <r>
      <rPr>
        <sz val="10"/>
        <color theme="1"/>
        <rFont val="Arial Unicode MS"/>
        <family val="3"/>
        <charset val="129"/>
      </rPr>
      <t xml:space="preserve">
(10.79 ≤ Q ≤ 683.98)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</si>
  <si>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=0.0208Q</t>
    </r>
    <r>
      <rPr>
        <vertAlign val="superscript"/>
        <sz val="10"/>
        <color theme="1"/>
        <rFont val="Arial Unicode MS"/>
        <family val="3"/>
        <charset val="129"/>
      </rPr>
      <t>2.1913</t>
    </r>
    <r>
      <rPr>
        <sz val="10"/>
        <color theme="1"/>
        <rFont val="Arial Unicode MS"/>
        <family val="3"/>
        <charset val="129"/>
      </rPr>
      <t xml:space="preserve">
(166.68≤Q≤1,342.00)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</si>
  <si>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=0.0446Q</t>
    </r>
    <r>
      <rPr>
        <vertAlign val="superscript"/>
        <sz val="10"/>
        <color theme="1"/>
        <rFont val="Arial Unicode MS"/>
        <family val="3"/>
        <charset val="129"/>
      </rPr>
      <t>1.9667</t>
    </r>
    <r>
      <rPr>
        <sz val="10"/>
        <color theme="1"/>
        <rFont val="Arial Unicode MS"/>
        <family val="3"/>
        <charset val="129"/>
      </rPr>
      <t xml:space="preserve">
(14.59≤Q≤867.71)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</si>
  <si>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=0.048Q</t>
    </r>
    <r>
      <rPr>
        <vertAlign val="superscript"/>
        <sz val="10"/>
        <color theme="1"/>
        <rFont val="Arial Unicode MS"/>
        <family val="3"/>
        <charset val="129"/>
      </rPr>
      <t>2.132</t>
    </r>
    <r>
      <rPr>
        <sz val="10"/>
        <color theme="1"/>
        <rFont val="Arial Unicode MS"/>
        <family val="3"/>
        <charset val="129"/>
      </rPr>
      <t xml:space="preserve">
(23.6 ≤ Q ≤ 614.9)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</si>
  <si>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=0.0120Q</t>
    </r>
    <r>
      <rPr>
        <vertAlign val="superscript"/>
        <sz val="10"/>
        <color theme="1"/>
        <rFont val="Arial Unicode MS"/>
        <family val="3"/>
        <charset val="129"/>
      </rPr>
      <t>2.2072</t>
    </r>
    <r>
      <rPr>
        <sz val="10"/>
        <color theme="1"/>
        <rFont val="Arial Unicode MS"/>
        <family val="3"/>
        <charset val="129"/>
      </rPr>
      <t xml:space="preserve">
(253.05 ≤ Q ≤ 2,607.38)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</si>
  <si>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=0.0802Q</t>
    </r>
    <r>
      <rPr>
        <vertAlign val="superscript"/>
        <sz val="10"/>
        <color theme="1"/>
        <rFont val="Arial Unicode MS"/>
        <family val="3"/>
        <charset val="129"/>
      </rPr>
      <t>2.0615</t>
    </r>
    <r>
      <rPr>
        <sz val="10"/>
        <color theme="1"/>
        <rFont val="Arial Unicode MS"/>
        <family val="3"/>
        <charset val="129"/>
      </rPr>
      <t xml:space="preserve">
(7.96≤Q≤178.20)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</si>
  <si>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=0.5986Q</t>
    </r>
    <r>
      <rPr>
        <vertAlign val="superscript"/>
        <sz val="10"/>
        <color theme="1"/>
        <rFont val="Arial Unicode MS"/>
        <family val="3"/>
        <charset val="129"/>
      </rPr>
      <t>1.4933</t>
    </r>
    <r>
      <rPr>
        <sz val="10"/>
        <color theme="1"/>
        <rFont val="Arial Unicode MS"/>
        <family val="3"/>
        <charset val="129"/>
      </rPr>
      <t xml:space="preserve">
(1.58≤Q≤505.31)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</si>
  <si>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=0.0862Q</t>
    </r>
    <r>
      <rPr>
        <vertAlign val="superscript"/>
        <sz val="10"/>
        <color theme="1"/>
        <rFont val="Arial Unicode MS"/>
        <family val="3"/>
        <charset val="129"/>
      </rPr>
      <t>2.1962</t>
    </r>
    <r>
      <rPr>
        <sz val="10"/>
        <color theme="1"/>
        <rFont val="Arial Unicode MS"/>
        <family val="3"/>
        <charset val="129"/>
      </rPr>
      <t xml:space="preserve">
(7.96≤Q≤178.20)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</si>
  <si>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=0.5762Q</t>
    </r>
    <r>
      <rPr>
        <vertAlign val="superscript"/>
        <sz val="10"/>
        <color theme="1"/>
        <rFont val="Arial Unicode MS"/>
        <family val="3"/>
        <charset val="129"/>
      </rPr>
      <t>1.5700</t>
    </r>
    <r>
      <rPr>
        <sz val="10"/>
        <color theme="1"/>
        <rFont val="Arial Unicode MS"/>
        <family val="3"/>
        <charset val="129"/>
      </rPr>
      <t xml:space="preserve">
(1.58≤Q≤505.31)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</si>
  <si>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=0.0695Q</t>
    </r>
    <r>
      <rPr>
        <vertAlign val="superscript"/>
        <sz val="10"/>
        <color theme="1"/>
        <rFont val="Arial Unicode MS"/>
        <family val="3"/>
        <charset val="129"/>
      </rPr>
      <t>1.6831</t>
    </r>
    <r>
      <rPr>
        <sz val="10"/>
        <color theme="1"/>
        <rFont val="Arial Unicode MS"/>
        <family val="3"/>
        <charset val="129"/>
      </rPr>
      <t xml:space="preserve">
(36.90 ≤ Q ≤ 2751.10)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</si>
  <si>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=0.0267Q</t>
    </r>
    <r>
      <rPr>
        <vertAlign val="superscript"/>
        <sz val="10"/>
        <color theme="1"/>
        <rFont val="Arial Unicode MS"/>
        <family val="3"/>
        <charset val="129"/>
      </rPr>
      <t>1.9692</t>
    </r>
    <r>
      <rPr>
        <sz val="10"/>
        <color theme="1"/>
        <rFont val="Arial Unicode MS"/>
        <family val="3"/>
        <charset val="129"/>
      </rPr>
      <t xml:space="preserve">
(28.73≤Q≤1809.00)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</si>
  <si>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=0.0038Q</t>
    </r>
    <r>
      <rPr>
        <vertAlign val="superscript"/>
        <sz val="10"/>
        <color theme="1"/>
        <rFont val="Arial Unicode MS"/>
        <family val="3"/>
        <charset val="129"/>
      </rPr>
      <t>2.0731</t>
    </r>
    <r>
      <rPr>
        <sz val="10"/>
        <color theme="1"/>
        <rFont val="Arial Unicode MS"/>
        <family val="3"/>
        <charset val="129"/>
      </rPr>
      <t xml:space="preserve">
(15.19 ≤ Q ≤ 2665.13)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</si>
  <si>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=0.0006Q</t>
    </r>
    <r>
      <rPr>
        <vertAlign val="superscript"/>
        <sz val="10"/>
        <color theme="1"/>
        <rFont val="Arial Unicode MS"/>
        <family val="3"/>
        <charset val="129"/>
      </rPr>
      <t>2.543</t>
    </r>
    <r>
      <rPr>
        <sz val="10"/>
        <color theme="1"/>
        <rFont val="Arial Unicode MS"/>
        <family val="3"/>
        <charset val="129"/>
      </rPr>
      <t xml:space="preserve">
(399.9 ≤ Q ≤ 2,017.9)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</si>
  <si>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=0.0069Q</t>
    </r>
    <r>
      <rPr>
        <vertAlign val="superscript"/>
        <sz val="10"/>
        <color theme="1"/>
        <rFont val="Arial Unicode MS"/>
        <family val="3"/>
        <charset val="129"/>
      </rPr>
      <t>2.2074</t>
    </r>
    <r>
      <rPr>
        <sz val="10"/>
        <color theme="1"/>
        <rFont val="Arial Unicode MS"/>
        <family val="3"/>
        <charset val="129"/>
      </rPr>
      <t xml:space="preserve">
(811.71≤Q≤2,785.12)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</si>
  <si>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=0.0065Q</t>
    </r>
    <r>
      <rPr>
        <vertAlign val="superscript"/>
        <sz val="10"/>
        <color theme="1"/>
        <rFont val="Arial Unicode MS"/>
        <family val="3"/>
        <charset val="129"/>
      </rPr>
      <t>2.0444</t>
    </r>
    <r>
      <rPr>
        <sz val="10"/>
        <color theme="1"/>
        <rFont val="Arial Unicode MS"/>
        <family val="3"/>
        <charset val="129"/>
      </rPr>
      <t xml:space="preserve">
(416.97 ≤ Q ≤ 4,216.38)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</si>
  <si>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=0.1762Q</t>
    </r>
    <r>
      <rPr>
        <vertAlign val="superscript"/>
        <sz val="10"/>
        <color theme="1"/>
        <rFont val="Arial Unicode MS"/>
        <family val="3"/>
        <charset val="129"/>
      </rPr>
      <t>1.5851</t>
    </r>
    <r>
      <rPr>
        <sz val="10"/>
        <color theme="1"/>
        <rFont val="Arial Unicode MS"/>
        <family val="3"/>
        <charset val="129"/>
      </rPr>
      <t xml:space="preserve">
(56.20 ≤ Q ≤ 2751.10)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</si>
  <si>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=0.1755Q</t>
    </r>
    <r>
      <rPr>
        <vertAlign val="superscript"/>
        <sz val="10"/>
        <color theme="1"/>
        <rFont val="Arial Unicode MS"/>
        <family val="3"/>
        <charset val="129"/>
      </rPr>
      <t>1.6979</t>
    </r>
    <r>
      <rPr>
        <sz val="10"/>
        <color theme="1"/>
        <rFont val="Arial Unicode MS"/>
        <family val="3"/>
        <charset val="129"/>
      </rPr>
      <t xml:space="preserve">
(28.73≤Q≤1809.00)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</si>
  <si>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=0.0119Q</t>
    </r>
    <r>
      <rPr>
        <vertAlign val="superscript"/>
        <sz val="10"/>
        <color theme="1"/>
        <rFont val="Arial Unicode MS"/>
        <family val="3"/>
        <charset val="129"/>
      </rPr>
      <t>1.9957</t>
    </r>
    <r>
      <rPr>
        <sz val="10"/>
        <color theme="1"/>
        <rFont val="Arial Unicode MS"/>
        <family val="3"/>
        <charset val="129"/>
      </rPr>
      <t xml:space="preserve">
(15.19 ≤ Q ≤ 2665.13)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</si>
  <si>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=0.0046Q</t>
    </r>
    <r>
      <rPr>
        <vertAlign val="superscript"/>
        <sz val="10"/>
        <color theme="1"/>
        <rFont val="Arial Unicode MS"/>
        <family val="3"/>
        <charset val="129"/>
      </rPr>
      <t>2.1236</t>
    </r>
    <r>
      <rPr>
        <sz val="10"/>
        <color theme="1"/>
        <rFont val="Arial Unicode MS"/>
        <family val="3"/>
        <charset val="129"/>
      </rPr>
      <t xml:space="preserve">
(416.97 ≤ Q ≤ 4,216.38)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</si>
  <si>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=0.0014Q</t>
    </r>
    <r>
      <rPr>
        <vertAlign val="superscript"/>
        <sz val="10"/>
        <color theme="1"/>
        <rFont val="Arial Unicode MS"/>
        <family val="3"/>
        <charset val="129"/>
      </rPr>
      <t>2.4604</t>
    </r>
    <r>
      <rPr>
        <sz val="10"/>
        <color theme="1"/>
        <rFont val="Arial Unicode MS"/>
        <family val="3"/>
        <charset val="129"/>
      </rPr>
      <t xml:space="preserve">
(811.71≤Q≤2,785.12)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</si>
  <si>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=13.087Q</t>
    </r>
    <r>
      <rPr>
        <vertAlign val="superscript"/>
        <sz val="10"/>
        <color theme="1"/>
        <rFont val="Arial Unicode MS"/>
        <family val="3"/>
        <charset val="129"/>
      </rPr>
      <t>1.210</t>
    </r>
    <r>
      <rPr>
        <sz val="10"/>
        <color theme="1"/>
        <rFont val="Arial Unicode MS"/>
        <family val="3"/>
        <charset val="129"/>
      </rPr>
      <t xml:space="preserve">
(359.9 ≤ Q ≤ 1,967.4)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</si>
  <si>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=0.0002Q</t>
    </r>
    <r>
      <rPr>
        <vertAlign val="superscript"/>
        <sz val="10"/>
        <color theme="1"/>
        <rFont val="Arial Unicode MS"/>
        <family val="3"/>
        <charset val="129"/>
      </rPr>
      <t>2.7053</t>
    </r>
    <r>
      <rPr>
        <sz val="10"/>
        <color theme="1"/>
        <rFont val="Arial Unicode MS"/>
        <family val="3"/>
        <charset val="129"/>
      </rPr>
      <t xml:space="preserve">
(575.54 ≤ Q ≤ 1,577.82)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</si>
  <si>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=0.5406Q</t>
    </r>
    <r>
      <rPr>
        <vertAlign val="superscript"/>
        <sz val="10"/>
        <color theme="1"/>
        <rFont val="Arial Unicode MS"/>
        <family val="3"/>
        <charset val="129"/>
      </rPr>
      <t>1.5733</t>
    </r>
    <r>
      <rPr>
        <sz val="10"/>
        <color theme="1"/>
        <rFont val="Arial Unicode MS"/>
        <family val="3"/>
        <charset val="129"/>
      </rPr>
      <t xml:space="preserve">
(88.70≤Q≤971.01)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</si>
  <si>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=1.2335Q</t>
    </r>
    <r>
      <rPr>
        <vertAlign val="superscript"/>
        <sz val="10"/>
        <color theme="1"/>
        <rFont val="Arial Unicode MS"/>
        <family val="3"/>
        <charset val="129"/>
      </rPr>
      <t>1.5021</t>
    </r>
    <r>
      <rPr>
        <sz val="10"/>
        <color theme="1"/>
        <rFont val="Arial Unicode MS"/>
        <family val="3"/>
        <charset val="129"/>
      </rPr>
      <t xml:space="preserve">
(88.70≤Q≤971.01)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</si>
  <si>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=0.1103Q</t>
    </r>
    <r>
      <rPr>
        <vertAlign val="superscript"/>
        <sz val="10"/>
        <color theme="1"/>
        <rFont val="Arial Unicode MS"/>
        <family val="3"/>
        <charset val="129"/>
      </rPr>
      <t>1.9752</t>
    </r>
    <r>
      <rPr>
        <sz val="10"/>
        <color theme="1"/>
        <rFont val="Arial Unicode MS"/>
        <family val="3"/>
        <charset val="129"/>
      </rPr>
      <t xml:space="preserve">
(2.95≤Q≤82.04)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</si>
  <si>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=1.0417Q</t>
    </r>
    <r>
      <rPr>
        <vertAlign val="superscript"/>
        <sz val="10"/>
        <color theme="1"/>
        <rFont val="Arial Unicode MS"/>
        <family val="3"/>
        <charset val="129"/>
      </rPr>
      <t>1.3612</t>
    </r>
    <r>
      <rPr>
        <sz val="10"/>
        <color theme="1"/>
        <rFont val="Arial Unicode MS"/>
        <family val="3"/>
        <charset val="129"/>
      </rPr>
      <t xml:space="preserve">
(31.00≤Q≤59.88)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</si>
  <si>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=0.0882Q</t>
    </r>
    <r>
      <rPr>
        <vertAlign val="superscript"/>
        <sz val="10"/>
        <color theme="1"/>
        <rFont val="Arial Unicode MS"/>
        <family val="3"/>
        <charset val="129"/>
      </rPr>
      <t>2.0875</t>
    </r>
    <r>
      <rPr>
        <sz val="10"/>
        <color theme="1"/>
        <rFont val="Arial Unicode MS"/>
        <family val="3"/>
        <charset val="129"/>
      </rPr>
      <t xml:space="preserve">
(2.95≤Q≤82.04)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</si>
  <si>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SS</t>
    </r>
    <r>
      <rPr>
        <sz val="10"/>
        <color theme="1"/>
        <rFont val="Arial Unicode MS"/>
        <family val="3"/>
        <charset val="129"/>
      </rPr>
      <t>=0.07Q</t>
    </r>
    <r>
      <rPr>
        <vertAlign val="superscript"/>
        <sz val="10"/>
        <color theme="1"/>
        <rFont val="Arial Unicode MS"/>
        <family val="3"/>
        <charset val="129"/>
      </rPr>
      <t>2.670</t>
    </r>
    <r>
      <rPr>
        <sz val="10"/>
        <color theme="1"/>
        <rFont val="Arial Unicode MS"/>
        <family val="3"/>
        <charset val="129"/>
      </rPr>
      <t xml:space="preserve">
(21.1 ≤ Q ≤ 228.8)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</si>
  <si>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=0.0381Q</t>
    </r>
    <r>
      <rPr>
        <vertAlign val="superscript"/>
        <sz val="10"/>
        <color theme="1"/>
        <rFont val="Arial Unicode MS"/>
        <family val="3"/>
        <charset val="129"/>
      </rPr>
      <t>1.9078</t>
    </r>
    <r>
      <rPr>
        <sz val="10"/>
        <color theme="1"/>
        <rFont val="Arial Unicode MS"/>
        <family val="3"/>
        <charset val="129"/>
      </rPr>
      <t xml:space="preserve">
(8.35≤Q≤635.47)</t>
    </r>
    <phoneticPr fontId="2" type="noConversion"/>
  </si>
  <si>
    <r>
      <t>Q</t>
    </r>
    <r>
      <rPr>
        <vertAlign val="subscript"/>
        <sz val="10"/>
        <color theme="1"/>
        <rFont val="Arial Unicode MS"/>
        <family val="3"/>
        <charset val="129"/>
      </rPr>
      <t>TS</t>
    </r>
    <r>
      <rPr>
        <sz val="10"/>
        <color theme="1"/>
        <rFont val="Arial Unicode MS"/>
        <family val="3"/>
        <charset val="129"/>
      </rPr>
      <t>=0.0206Q</t>
    </r>
    <r>
      <rPr>
        <vertAlign val="superscript"/>
        <sz val="10"/>
        <color theme="1"/>
        <rFont val="Arial Unicode MS"/>
        <family val="3"/>
        <charset val="129"/>
      </rPr>
      <t>2.1043</t>
    </r>
    <r>
      <rPr>
        <sz val="10"/>
        <color theme="1"/>
        <rFont val="Arial Unicode MS"/>
        <family val="3"/>
        <charset val="129"/>
      </rPr>
      <t xml:space="preserve">
(9.09≤Q≤587.73)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</si>
</sst>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0.00_ "/>
    <numFmt numFmtId="165" formatCode="0.00_);[Red]\(0.00\)"/>
    <numFmt numFmtId="166" formatCode="0.000000_ "/>
  </numFmts>
  <fonts count="10">
    <font>
      <sz val="11"/>
      <color theme="1"/>
      <name val="Calibri"/>
      <family val="2"/>
      <charset val="129"/>
      <scheme val="minor"/>
    </font>
    <font>
      <sz val="10"/>
      <color theme="1"/>
      <name val="Arial Unicode MS"/>
      <family val="3"/>
      <charset val="129"/>
    </font>
    <font>
      <sz val="8"/>
      <name val="Calibri"/>
      <family val="2"/>
      <charset val="129"/>
      <scheme val="minor"/>
    </font>
    <font>
      <sz val="10"/>
      <color rgb="FF000000"/>
      <name val="Arial Unicode MS"/>
      <family val="3"/>
      <charset val="129"/>
    </font>
    <font>
      <sz val="10"/>
      <color theme="1"/>
      <name val="Calibri"/>
      <family val="2"/>
      <charset val="129"/>
      <scheme val="minor"/>
    </font>
    <font>
      <sz val="10"/>
      <name val="Calibri"/>
      <family val="3"/>
      <charset val="129"/>
      <scheme val="minor"/>
    </font>
    <font>
      <sz val="8"/>
      <name val="돋움"/>
      <family val="3"/>
      <charset val="129"/>
    </font>
    <font>
      <sz val="10"/>
      <name val="Arial Unicode MS"/>
      <family val="3"/>
      <charset val="129"/>
    </font>
    <font>
      <vertAlign val="subscript"/>
      <sz val="10"/>
      <color theme="1"/>
      <name val="Arial Unicode MS"/>
      <family val="3"/>
      <charset val="129"/>
    </font>
    <font>
      <vertAlign val="superscript"/>
      <sz val="10"/>
      <color theme="1"/>
      <name val="Arial Unicode MS"/>
      <family val="3"/>
      <charset val="129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</borders>
  <cellStyleXfs count="1">
    <xf numFmtId="0" fontId="0" fillId="0" borderId="0">
      <alignment vertical="center"/>
    </xf>
  </cellStyleXfs>
  <cellXfs count="59">
    <xf numFmtId="0" fontId="0" fillId="0" borderId="0" xfId="0">
      <alignment vertical="center"/>
    </xf>
    <xf numFmtId="0" fontId="1" fillId="0" borderId="0" xfId="0" applyFont="1">
      <alignment vertical="center"/>
    </xf>
    <xf numFmtId="16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1" fillId="0" borderId="1" xfId="0" applyFont="1" applyBorder="1">
      <alignment vertical="center"/>
    </xf>
    <xf numFmtId="164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164" fontId="3" fillId="0" borderId="1" xfId="0" applyNumberFormat="1" applyFont="1" applyBorder="1" applyAlignment="1">
      <alignment horizontal="center" vertical="center" wrapText="1"/>
    </xf>
    <xf numFmtId="164" fontId="4" fillId="0" borderId="1" xfId="0" applyNumberFormat="1" applyFont="1" applyBorder="1" applyAlignment="1">
      <alignment horizontal="center" vertical="center"/>
    </xf>
    <xf numFmtId="165" fontId="1" fillId="0" borderId="0" xfId="0" applyNumberFormat="1" applyFont="1" applyFill="1" applyAlignment="1">
      <alignment horizontal="center" vertical="center"/>
    </xf>
    <xf numFmtId="165" fontId="4" fillId="0" borderId="1" xfId="0" applyNumberFormat="1" applyFont="1" applyFill="1" applyBorder="1" applyAlignment="1">
      <alignment horizontal="center" vertical="center"/>
    </xf>
    <xf numFmtId="165" fontId="1" fillId="0" borderId="1" xfId="0" applyNumberFormat="1" applyFont="1" applyFill="1" applyBorder="1" applyAlignment="1">
      <alignment horizontal="center" vertical="center"/>
    </xf>
    <xf numFmtId="165" fontId="3" fillId="0" borderId="1" xfId="0" applyNumberFormat="1" applyFont="1" applyFill="1" applyBorder="1" applyAlignment="1">
      <alignment horizontal="center" vertical="center" wrapText="1"/>
    </xf>
    <xf numFmtId="164" fontId="5" fillId="0" borderId="1" xfId="0" applyNumberFormat="1" applyFont="1" applyFill="1" applyBorder="1" applyAlignment="1">
      <alignment horizontal="center" vertical="center"/>
    </xf>
    <xf numFmtId="164" fontId="4" fillId="0" borderId="1" xfId="0" applyNumberFormat="1" applyFont="1" applyFill="1" applyBorder="1" applyAlignment="1">
      <alignment horizontal="center" vertical="center"/>
    </xf>
    <xf numFmtId="165" fontId="1" fillId="0" borderId="1" xfId="0" applyNumberFormat="1" applyFont="1" applyBorder="1" applyAlignment="1">
      <alignment horizontal="center" vertical="center"/>
    </xf>
    <xf numFmtId="166" fontId="4" fillId="0" borderId="1" xfId="0" applyNumberFormat="1" applyFont="1" applyBorder="1" applyAlignment="1">
      <alignment horizontal="center" vertical="center"/>
    </xf>
    <xf numFmtId="0" fontId="1" fillId="0" borderId="0" xfId="0" applyFont="1" applyFill="1">
      <alignment vertical="center"/>
    </xf>
    <xf numFmtId="0" fontId="1" fillId="0" borderId="1" xfId="0" applyFont="1" applyFill="1" applyBorder="1" applyAlignment="1">
      <alignment horizontal="center" vertical="center"/>
    </xf>
    <xf numFmtId="164" fontId="1" fillId="0" borderId="1" xfId="0" applyNumberFormat="1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164" fontId="1" fillId="2" borderId="1" xfId="0" applyNumberFormat="1" applyFont="1" applyFill="1" applyBorder="1" applyAlignment="1">
      <alignment horizontal="center" vertical="center"/>
    </xf>
    <xf numFmtId="0" fontId="1" fillId="3" borderId="0" xfId="0" applyFont="1" applyFill="1">
      <alignment vertical="center"/>
    </xf>
    <xf numFmtId="164" fontId="1" fillId="3" borderId="1" xfId="0" applyNumberFormat="1" applyFont="1" applyFill="1" applyBorder="1" applyAlignment="1">
      <alignment horizontal="center" vertical="center"/>
    </xf>
    <xf numFmtId="164" fontId="3" fillId="3" borderId="1" xfId="0" applyNumberFormat="1" applyFont="1" applyFill="1" applyBorder="1" applyAlignment="1">
      <alignment horizontal="center" vertical="center" wrapText="1"/>
    </xf>
    <xf numFmtId="164" fontId="3" fillId="0" borderId="1" xfId="0" applyNumberFormat="1" applyFont="1" applyFill="1" applyBorder="1" applyAlignment="1">
      <alignment horizontal="center" vertical="center" wrapText="1"/>
    </xf>
    <xf numFmtId="164" fontId="3" fillId="0" borderId="7" xfId="0" applyNumberFormat="1" applyFont="1" applyBorder="1" applyAlignment="1">
      <alignment horizontal="center" vertical="center" wrapText="1"/>
    </xf>
    <xf numFmtId="49" fontId="7" fillId="0" borderId="1" xfId="0" applyNumberFormat="1" applyFont="1" applyBorder="1" applyAlignment="1">
      <alignment horizontal="center" vertical="center"/>
    </xf>
    <xf numFmtId="164" fontId="1" fillId="0" borderId="1" xfId="0" applyNumberFormat="1" applyFont="1" applyBorder="1" applyAlignment="1">
      <alignment horizontal="center" vertical="center" wrapText="1"/>
    </xf>
    <xf numFmtId="49" fontId="7" fillId="0" borderId="16" xfId="0" applyNumberFormat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1" xfId="0" quotePrefix="1" applyFont="1" applyBorder="1" applyAlignment="1">
      <alignment horizontal="center" vertical="center" wrapText="1"/>
    </xf>
    <xf numFmtId="0" fontId="1" fillId="0" borderId="7" xfId="0" applyFont="1" applyFill="1" applyBorder="1" applyAlignment="1">
      <alignment horizontal="center" vertical="center" wrapText="1"/>
    </xf>
    <xf numFmtId="0" fontId="1" fillId="0" borderId="6" xfId="0" applyFont="1" applyFill="1" applyBorder="1" applyAlignment="1">
      <alignment horizontal="center" vertical="center" wrapText="1"/>
    </xf>
    <xf numFmtId="0" fontId="1" fillId="0" borderId="5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 wrapText="1"/>
    </xf>
    <xf numFmtId="0" fontId="1" fillId="0" borderId="9" xfId="0" applyFont="1" applyBorder="1" applyAlignment="1">
      <alignment horizontal="center" vertical="center" wrapText="1"/>
    </xf>
    <xf numFmtId="0" fontId="1" fillId="0" borderId="10" xfId="0" applyFont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165" fontId="1" fillId="0" borderId="1" xfId="0" applyNumberFormat="1" applyFont="1" applyFill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1" fillId="3" borderId="4" xfId="0" applyFont="1" applyFill="1" applyBorder="1" applyAlignment="1">
      <alignment horizontal="center" vertical="center" wrapText="1"/>
    </xf>
    <xf numFmtId="0" fontId="1" fillId="0" borderId="4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10" Type="http://schemas.openxmlformats.org/officeDocument/2006/relationships/image" Target="../media/image10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emf"/><Relationship Id="rId3" Type="http://schemas.openxmlformats.org/officeDocument/2006/relationships/image" Target="../media/image13.emf"/><Relationship Id="rId7" Type="http://schemas.openxmlformats.org/officeDocument/2006/relationships/image" Target="../media/image17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6.emf"/><Relationship Id="rId5" Type="http://schemas.openxmlformats.org/officeDocument/2006/relationships/image" Target="../media/image15.emf"/><Relationship Id="rId10" Type="http://schemas.openxmlformats.org/officeDocument/2006/relationships/image" Target="../media/image20.emf"/><Relationship Id="rId4" Type="http://schemas.openxmlformats.org/officeDocument/2006/relationships/image" Target="../media/image14.emf"/><Relationship Id="rId9" Type="http://schemas.openxmlformats.org/officeDocument/2006/relationships/image" Target="../media/image19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emf"/><Relationship Id="rId3" Type="http://schemas.openxmlformats.org/officeDocument/2006/relationships/image" Target="../media/image23.emf"/><Relationship Id="rId7" Type="http://schemas.openxmlformats.org/officeDocument/2006/relationships/image" Target="../media/image27.emf"/><Relationship Id="rId2" Type="http://schemas.openxmlformats.org/officeDocument/2006/relationships/image" Target="../media/image22.emf"/><Relationship Id="rId1" Type="http://schemas.openxmlformats.org/officeDocument/2006/relationships/image" Target="../media/image21.emf"/><Relationship Id="rId6" Type="http://schemas.openxmlformats.org/officeDocument/2006/relationships/image" Target="../media/image26.emf"/><Relationship Id="rId5" Type="http://schemas.openxmlformats.org/officeDocument/2006/relationships/image" Target="../media/image25.emf"/><Relationship Id="rId4" Type="http://schemas.openxmlformats.org/officeDocument/2006/relationships/image" Target="../media/image24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33769</xdr:colOff>
      <xdr:row>5</xdr:row>
      <xdr:rowOff>146339</xdr:rowOff>
    </xdr:from>
    <xdr:ext cx="1777662" cy="2514056"/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34119" y="1098839"/>
          <a:ext cx="1777662" cy="2514056"/>
        </a:xfrm>
        <a:prstGeom prst="rect">
          <a:avLst/>
        </a:prstGeom>
      </xdr:spPr>
    </xdr:pic>
    <xdr:clientData/>
  </xdr:oneCellAnchor>
  <xdr:oneCellAnchor>
    <xdr:from>
      <xdr:col>4</xdr:col>
      <xdr:colOff>4526</xdr:colOff>
      <xdr:row>5</xdr:row>
      <xdr:rowOff>156062</xdr:rowOff>
    </xdr:from>
    <xdr:ext cx="1749409" cy="2470564"/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5101" y="1108562"/>
          <a:ext cx="1749409" cy="2470564"/>
        </a:xfrm>
        <a:prstGeom prst="rect">
          <a:avLst/>
        </a:prstGeom>
      </xdr:spPr>
    </xdr:pic>
    <xdr:clientData/>
  </xdr:oneCellAnchor>
  <xdr:oneCellAnchor>
    <xdr:from>
      <xdr:col>5</xdr:col>
      <xdr:colOff>33298</xdr:colOff>
      <xdr:row>5</xdr:row>
      <xdr:rowOff>142404</xdr:rowOff>
    </xdr:from>
    <xdr:ext cx="1786807" cy="2523475"/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34098" y="1094904"/>
          <a:ext cx="1786807" cy="2523475"/>
        </a:xfrm>
        <a:prstGeom prst="rect">
          <a:avLst/>
        </a:prstGeom>
      </xdr:spPr>
    </xdr:pic>
    <xdr:clientData/>
  </xdr:oneCellAnchor>
  <xdr:oneCellAnchor>
    <xdr:from>
      <xdr:col>6</xdr:col>
      <xdr:colOff>48166</xdr:colOff>
      <xdr:row>5</xdr:row>
      <xdr:rowOff>142652</xdr:rowOff>
    </xdr:from>
    <xdr:ext cx="1790158" cy="2528215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9191" y="1095152"/>
          <a:ext cx="1790158" cy="2528215"/>
        </a:xfrm>
        <a:prstGeom prst="rect">
          <a:avLst/>
        </a:prstGeom>
      </xdr:spPr>
    </xdr:pic>
    <xdr:clientData/>
  </xdr:oneCellAnchor>
  <xdr:oneCellAnchor>
    <xdr:from>
      <xdr:col>7</xdr:col>
      <xdr:colOff>32675</xdr:colOff>
      <xdr:row>5</xdr:row>
      <xdr:rowOff>133427</xdr:rowOff>
    </xdr:from>
    <xdr:ext cx="1798694" cy="2540297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33925" y="1085927"/>
          <a:ext cx="1798694" cy="2540297"/>
        </a:xfrm>
        <a:prstGeom prst="rect">
          <a:avLst/>
        </a:prstGeom>
      </xdr:spPr>
    </xdr:pic>
    <xdr:clientData/>
  </xdr:oneCellAnchor>
  <xdr:oneCellAnchor>
    <xdr:from>
      <xdr:col>3</xdr:col>
      <xdr:colOff>58222</xdr:colOff>
      <xdr:row>27</xdr:row>
      <xdr:rowOff>146518</xdr:rowOff>
    </xdr:from>
    <xdr:ext cx="1631378" cy="2310932"/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8572" y="7518868"/>
          <a:ext cx="1631378" cy="2310932"/>
        </a:xfrm>
        <a:prstGeom prst="rect">
          <a:avLst/>
        </a:prstGeom>
      </xdr:spPr>
    </xdr:pic>
    <xdr:clientData/>
  </xdr:oneCellAnchor>
  <xdr:oneCellAnchor>
    <xdr:from>
      <xdr:col>4</xdr:col>
      <xdr:colOff>78221</xdr:colOff>
      <xdr:row>27</xdr:row>
      <xdr:rowOff>156308</xdr:rowOff>
    </xdr:from>
    <xdr:ext cx="1625074" cy="2310429"/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8796" y="7528658"/>
          <a:ext cx="1625074" cy="2310429"/>
        </a:xfrm>
        <a:prstGeom prst="rect">
          <a:avLst/>
        </a:prstGeom>
      </xdr:spPr>
    </xdr:pic>
    <xdr:clientData/>
  </xdr:oneCellAnchor>
  <xdr:oneCellAnchor>
    <xdr:from>
      <xdr:col>6</xdr:col>
      <xdr:colOff>72095</xdr:colOff>
      <xdr:row>27</xdr:row>
      <xdr:rowOff>167720</xdr:rowOff>
    </xdr:from>
    <xdr:ext cx="1630639" cy="2312516"/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3120" y="7540070"/>
          <a:ext cx="1630639" cy="2312516"/>
        </a:xfrm>
        <a:prstGeom prst="rect">
          <a:avLst/>
        </a:prstGeom>
      </xdr:spPr>
    </xdr:pic>
    <xdr:clientData/>
  </xdr:oneCellAnchor>
  <xdr:oneCellAnchor>
    <xdr:from>
      <xdr:col>7</xdr:col>
      <xdr:colOff>116645</xdr:colOff>
      <xdr:row>27</xdr:row>
      <xdr:rowOff>145270</xdr:rowOff>
    </xdr:from>
    <xdr:ext cx="1616560" cy="2281924"/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17895" y="7517620"/>
          <a:ext cx="1616560" cy="2281924"/>
        </a:xfrm>
        <a:prstGeom prst="rect">
          <a:avLst/>
        </a:prstGeom>
      </xdr:spPr>
    </xdr:pic>
    <xdr:clientData/>
  </xdr:oneCellAnchor>
  <xdr:oneCellAnchor>
    <xdr:from>
      <xdr:col>5</xdr:col>
      <xdr:colOff>124706</xdr:colOff>
      <xdr:row>28</xdr:row>
      <xdr:rowOff>9243</xdr:rowOff>
    </xdr:from>
    <xdr:ext cx="1578239" cy="2236975"/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25506" y="7572093"/>
          <a:ext cx="1578239" cy="223697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4082</xdr:colOff>
      <xdr:row>5</xdr:row>
      <xdr:rowOff>131989</xdr:rowOff>
    </xdr:from>
    <xdr:ext cx="1808464" cy="2560267"/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04432" y="1084489"/>
          <a:ext cx="1808464" cy="2560267"/>
        </a:xfrm>
        <a:prstGeom prst="rect">
          <a:avLst/>
        </a:prstGeom>
      </xdr:spPr>
    </xdr:pic>
    <xdr:clientData/>
  </xdr:oneCellAnchor>
  <xdr:oneCellAnchor>
    <xdr:from>
      <xdr:col>3</xdr:col>
      <xdr:colOff>1765169</xdr:colOff>
      <xdr:row>5</xdr:row>
      <xdr:rowOff>126867</xdr:rowOff>
    </xdr:from>
    <xdr:ext cx="1808464" cy="2560267"/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5519" y="1079367"/>
          <a:ext cx="1808464" cy="2560267"/>
        </a:xfrm>
        <a:prstGeom prst="rect">
          <a:avLst/>
        </a:prstGeom>
      </xdr:spPr>
    </xdr:pic>
    <xdr:clientData/>
  </xdr:oneCellAnchor>
  <xdr:oneCellAnchor>
    <xdr:from>
      <xdr:col>5</xdr:col>
      <xdr:colOff>22415</xdr:colOff>
      <xdr:row>5</xdr:row>
      <xdr:rowOff>117664</xdr:rowOff>
    </xdr:from>
    <xdr:ext cx="1808464" cy="2560267"/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4165" y="1070164"/>
          <a:ext cx="1808464" cy="2560267"/>
        </a:xfrm>
        <a:prstGeom prst="rect">
          <a:avLst/>
        </a:prstGeom>
      </xdr:spPr>
    </xdr:pic>
    <xdr:clientData/>
  </xdr:oneCellAnchor>
  <xdr:oneCellAnchor>
    <xdr:from>
      <xdr:col>5</xdr:col>
      <xdr:colOff>1790305</xdr:colOff>
      <xdr:row>5</xdr:row>
      <xdr:rowOff>117985</xdr:rowOff>
    </xdr:from>
    <xdr:ext cx="1808464" cy="2560267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2055" y="1070485"/>
          <a:ext cx="1808464" cy="2560267"/>
        </a:xfrm>
        <a:prstGeom prst="rect">
          <a:avLst/>
        </a:prstGeom>
      </xdr:spPr>
    </xdr:pic>
    <xdr:clientData/>
  </xdr:oneCellAnchor>
  <xdr:oneCellAnchor>
    <xdr:from>
      <xdr:col>6</xdr:col>
      <xdr:colOff>1759329</xdr:colOff>
      <xdr:row>5</xdr:row>
      <xdr:rowOff>127832</xdr:rowOff>
    </xdr:from>
    <xdr:ext cx="1808464" cy="2560267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1779" y="1080332"/>
          <a:ext cx="1808464" cy="2560267"/>
        </a:xfrm>
        <a:prstGeom prst="rect">
          <a:avLst/>
        </a:prstGeom>
      </xdr:spPr>
    </xdr:pic>
    <xdr:clientData/>
  </xdr:oneCellAnchor>
  <xdr:oneCellAnchor>
    <xdr:from>
      <xdr:col>3</xdr:col>
      <xdr:colOff>90488</xdr:colOff>
      <xdr:row>27</xdr:row>
      <xdr:rowOff>152401</xdr:rowOff>
    </xdr:from>
    <xdr:ext cx="1625232" cy="2305049"/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90838" y="7524751"/>
          <a:ext cx="1625232" cy="2305049"/>
        </a:xfrm>
        <a:prstGeom prst="rect">
          <a:avLst/>
        </a:prstGeom>
      </xdr:spPr>
    </xdr:pic>
    <xdr:clientData/>
  </xdr:oneCellAnchor>
  <xdr:oneCellAnchor>
    <xdr:from>
      <xdr:col>4</xdr:col>
      <xdr:colOff>62837</xdr:colOff>
      <xdr:row>27</xdr:row>
      <xdr:rowOff>153944</xdr:rowOff>
    </xdr:from>
    <xdr:ext cx="1647873" cy="2332081"/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3887" y="7526294"/>
          <a:ext cx="1647873" cy="2332081"/>
        </a:xfrm>
        <a:prstGeom prst="rect">
          <a:avLst/>
        </a:prstGeom>
      </xdr:spPr>
    </xdr:pic>
    <xdr:clientData/>
  </xdr:oneCellAnchor>
  <xdr:oneCellAnchor>
    <xdr:from>
      <xdr:col>5</xdr:col>
      <xdr:colOff>24369</xdr:colOff>
      <xdr:row>27</xdr:row>
      <xdr:rowOff>151907</xdr:rowOff>
    </xdr:from>
    <xdr:ext cx="1661986" cy="2343644"/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6119" y="7524257"/>
          <a:ext cx="1661986" cy="2343644"/>
        </a:xfrm>
        <a:prstGeom prst="rect">
          <a:avLst/>
        </a:prstGeom>
      </xdr:spPr>
    </xdr:pic>
    <xdr:clientData/>
  </xdr:oneCellAnchor>
  <xdr:oneCellAnchor>
    <xdr:from>
      <xdr:col>6</xdr:col>
      <xdr:colOff>69397</xdr:colOff>
      <xdr:row>27</xdr:row>
      <xdr:rowOff>152400</xdr:rowOff>
    </xdr:from>
    <xdr:ext cx="1638299" cy="2316896"/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1847" y="7524750"/>
          <a:ext cx="1638299" cy="2316896"/>
        </a:xfrm>
        <a:prstGeom prst="rect">
          <a:avLst/>
        </a:prstGeom>
      </xdr:spPr>
    </xdr:pic>
    <xdr:clientData/>
  </xdr:oneCellAnchor>
  <xdr:oneCellAnchor>
    <xdr:from>
      <xdr:col>7</xdr:col>
      <xdr:colOff>28576</xdr:colOff>
      <xdr:row>27</xdr:row>
      <xdr:rowOff>133351</xdr:rowOff>
    </xdr:from>
    <xdr:ext cx="1657349" cy="2330846"/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91726" y="7505701"/>
          <a:ext cx="1657349" cy="2330846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885825</xdr:colOff>
      <xdr:row>5</xdr:row>
      <xdr:rowOff>130751</xdr:rowOff>
    </xdr:from>
    <xdr:ext cx="1817585" cy="2559629"/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52725" y="1083251"/>
          <a:ext cx="1817585" cy="2559629"/>
        </a:xfrm>
        <a:prstGeom prst="rect">
          <a:avLst/>
        </a:prstGeom>
      </xdr:spPr>
    </xdr:pic>
    <xdr:clientData/>
  </xdr:oneCellAnchor>
  <xdr:oneCellAnchor>
    <xdr:from>
      <xdr:col>3</xdr:col>
      <xdr:colOff>1701710</xdr:colOff>
      <xdr:row>5</xdr:row>
      <xdr:rowOff>127485</xdr:rowOff>
    </xdr:from>
    <xdr:ext cx="1803489" cy="2543216"/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2060" y="1079985"/>
          <a:ext cx="1803489" cy="2543216"/>
        </a:xfrm>
        <a:prstGeom prst="rect">
          <a:avLst/>
        </a:prstGeom>
      </xdr:spPr>
    </xdr:pic>
    <xdr:clientData/>
  </xdr:oneCellAnchor>
  <xdr:oneCellAnchor>
    <xdr:from>
      <xdr:col>4</xdr:col>
      <xdr:colOff>1733081</xdr:colOff>
      <xdr:row>5</xdr:row>
      <xdr:rowOff>124219</xdr:rowOff>
    </xdr:from>
    <xdr:ext cx="1805742" cy="2542781"/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76506" y="1076719"/>
          <a:ext cx="1805742" cy="2542781"/>
        </a:xfrm>
        <a:prstGeom prst="rect">
          <a:avLst/>
        </a:prstGeom>
      </xdr:spPr>
    </xdr:pic>
    <xdr:clientData/>
  </xdr:oneCellAnchor>
  <xdr:oneCellAnchor>
    <xdr:from>
      <xdr:col>5</xdr:col>
      <xdr:colOff>1698642</xdr:colOff>
      <xdr:row>5</xdr:row>
      <xdr:rowOff>136540</xdr:rowOff>
    </xdr:from>
    <xdr:ext cx="1806557" cy="2547542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85142" y="1089040"/>
          <a:ext cx="1806557" cy="2547542"/>
        </a:xfrm>
        <a:prstGeom prst="rect">
          <a:avLst/>
        </a:prstGeom>
      </xdr:spPr>
    </xdr:pic>
    <xdr:clientData/>
  </xdr:oneCellAnchor>
  <xdr:oneCellAnchor>
    <xdr:from>
      <xdr:col>4</xdr:col>
      <xdr:colOff>23493</xdr:colOff>
      <xdr:row>27</xdr:row>
      <xdr:rowOff>161136</xdr:rowOff>
    </xdr:from>
    <xdr:ext cx="1626402" cy="2300072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6918" y="7533486"/>
          <a:ext cx="1626402" cy="2300072"/>
        </a:xfrm>
        <a:prstGeom prst="rect">
          <a:avLst/>
        </a:prstGeom>
      </xdr:spPr>
    </xdr:pic>
    <xdr:clientData/>
  </xdr:oneCellAnchor>
  <xdr:oneCellAnchor>
    <xdr:from>
      <xdr:col>5</xdr:col>
      <xdr:colOff>14832</xdr:colOff>
      <xdr:row>27</xdr:row>
      <xdr:rowOff>140878</xdr:rowOff>
    </xdr:from>
    <xdr:ext cx="1617670" cy="2296001"/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01332" y="7513228"/>
          <a:ext cx="1617670" cy="2296001"/>
        </a:xfrm>
        <a:prstGeom prst="rect">
          <a:avLst/>
        </a:prstGeom>
      </xdr:spPr>
    </xdr:pic>
    <xdr:clientData/>
  </xdr:oneCellAnchor>
  <xdr:oneCellAnchor>
    <xdr:from>
      <xdr:col>6</xdr:col>
      <xdr:colOff>56915</xdr:colOff>
      <xdr:row>27</xdr:row>
      <xdr:rowOff>146870</xdr:rowOff>
    </xdr:from>
    <xdr:ext cx="1641021" cy="2327803"/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86490" y="7519220"/>
          <a:ext cx="1641021" cy="2327803"/>
        </a:xfrm>
        <a:prstGeom prst="rect">
          <a:avLst/>
        </a:prstGeom>
      </xdr:spPr>
    </xdr:pic>
    <xdr:clientData/>
  </xdr:oneCellAnchor>
  <xdr:oneCellAnchor>
    <xdr:from>
      <xdr:col>3</xdr:col>
      <xdr:colOff>50151</xdr:colOff>
      <xdr:row>27</xdr:row>
      <xdr:rowOff>172042</xdr:rowOff>
    </xdr:from>
    <xdr:ext cx="1590460" cy="2256834"/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0501" y="7544392"/>
          <a:ext cx="1590460" cy="2256834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1"/>
  <sheetViews>
    <sheetView topLeftCell="D7" workbookViewId="0">
      <selection activeCell="H16" sqref="H16"/>
    </sheetView>
  </sheetViews>
  <sheetFormatPr defaultColWidth="8.85546875" defaultRowHeight="12"/>
  <cols>
    <col min="1" max="3" width="12.140625" style="3" customWidth="1"/>
    <col min="4" max="6" width="23.7109375" style="2" customWidth="1"/>
    <col min="7" max="8" width="23.7109375" style="1" customWidth="1"/>
    <col min="9" max="16384" width="8.85546875" style="1"/>
  </cols>
  <sheetData>
    <row r="1" spans="1:8">
      <c r="A1" s="38" t="s">
        <v>52</v>
      </c>
      <c r="B1" s="38"/>
      <c r="C1" s="38"/>
      <c r="D1" s="22" t="s">
        <v>51</v>
      </c>
      <c r="E1" s="22" t="s">
        <v>50</v>
      </c>
      <c r="F1" s="22" t="s">
        <v>49</v>
      </c>
      <c r="G1" s="22" t="s">
        <v>48</v>
      </c>
      <c r="H1" s="22" t="s">
        <v>47</v>
      </c>
    </row>
    <row r="2" spans="1:8" ht="15" customHeight="1">
      <c r="A2" s="36" t="s">
        <v>46</v>
      </c>
      <c r="B2" s="36"/>
      <c r="C2" s="36"/>
      <c r="D2" s="5" t="s">
        <v>43</v>
      </c>
      <c r="E2" s="5" t="s">
        <v>43</v>
      </c>
      <c r="F2" s="5" t="s">
        <v>43</v>
      </c>
      <c r="G2" s="21" t="s">
        <v>43</v>
      </c>
      <c r="H2" s="21" t="s">
        <v>43</v>
      </c>
    </row>
    <row r="3" spans="1:8">
      <c r="A3" s="36" t="s">
        <v>45</v>
      </c>
      <c r="B3" s="36"/>
      <c r="C3" s="36"/>
      <c r="D3" s="5" t="s">
        <v>44</v>
      </c>
      <c r="E3" s="5" t="s">
        <v>43</v>
      </c>
      <c r="F3" s="5" t="s">
        <v>42</v>
      </c>
      <c r="G3" s="21" t="s">
        <v>41</v>
      </c>
      <c r="H3" s="21" t="s">
        <v>40</v>
      </c>
    </row>
    <row r="4" spans="1:8" s="18" customFormat="1" ht="15" customHeight="1">
      <c r="A4" s="39" t="s">
        <v>39</v>
      </c>
      <c r="B4" s="39"/>
      <c r="C4" s="39"/>
      <c r="D4" s="20" t="s">
        <v>38</v>
      </c>
      <c r="E4" s="20" t="s">
        <v>37</v>
      </c>
      <c r="F4" s="20" t="s">
        <v>36</v>
      </c>
      <c r="G4" s="19" t="s">
        <v>35</v>
      </c>
      <c r="H4" s="19" t="s">
        <v>34</v>
      </c>
    </row>
    <row r="5" spans="1:8" ht="15" customHeight="1">
      <c r="A5" s="36" t="s">
        <v>33</v>
      </c>
      <c r="B5" s="37"/>
      <c r="C5" s="37"/>
      <c r="D5" s="17">
        <v>127.40951269</v>
      </c>
      <c r="E5" s="17">
        <v>127.124808226</v>
      </c>
      <c r="F5" s="17">
        <v>127.318468247</v>
      </c>
      <c r="G5" s="17">
        <v>127.04326342100001</v>
      </c>
      <c r="H5" s="17">
        <v>126.858841403</v>
      </c>
    </row>
    <row r="6" spans="1:8" ht="15" customHeight="1">
      <c r="A6" s="36" t="s">
        <v>32</v>
      </c>
      <c r="B6" s="37"/>
      <c r="C6" s="37"/>
      <c r="D6" s="17">
        <v>36.3787031369</v>
      </c>
      <c r="E6" s="17">
        <v>36.467178314199998</v>
      </c>
      <c r="F6" s="17">
        <v>36.525473135799999</v>
      </c>
      <c r="G6" s="17">
        <v>36.482367737700002</v>
      </c>
      <c r="H6" s="17">
        <v>36.326047324100003</v>
      </c>
    </row>
    <row r="7" spans="1:8" ht="192" customHeight="1">
      <c r="A7" s="40" t="s">
        <v>31</v>
      </c>
      <c r="B7" s="41"/>
      <c r="C7" s="41"/>
      <c r="D7" s="8"/>
      <c r="E7" s="8"/>
      <c r="F7" s="8"/>
      <c r="G7" s="16"/>
      <c r="H7" s="16"/>
    </row>
    <row r="8" spans="1:8" ht="13.5" customHeight="1">
      <c r="A8" s="41" t="s">
        <v>30</v>
      </c>
      <c r="B8" s="42"/>
      <c r="C8" s="42"/>
      <c r="D8" s="14">
        <v>606.41</v>
      </c>
      <c r="E8" s="14">
        <f>627511.235/100</f>
        <v>6275.1123499999994</v>
      </c>
      <c r="F8" s="14">
        <f>185002.995/100</f>
        <v>1850.0299499999999</v>
      </c>
      <c r="G8" s="14">
        <f>25750.7725/100</f>
        <v>257.50772499999999</v>
      </c>
      <c r="H8" s="14">
        <f>20752.305/100</f>
        <v>207.52305000000001</v>
      </c>
    </row>
    <row r="9" spans="1:8" ht="15" customHeight="1">
      <c r="A9" s="36" t="s">
        <v>29</v>
      </c>
      <c r="B9" s="37"/>
      <c r="C9" s="37"/>
      <c r="D9" s="14">
        <v>33.284910000000004</v>
      </c>
      <c r="E9" s="14">
        <v>34.394855</v>
      </c>
      <c r="F9" s="14">
        <v>23.951532</v>
      </c>
      <c r="G9" s="14">
        <v>41.589801999999999</v>
      </c>
      <c r="H9" s="14">
        <v>34.317574</v>
      </c>
    </row>
    <row r="10" spans="1:8" ht="15" customHeight="1">
      <c r="A10" s="36" t="s">
        <v>28</v>
      </c>
      <c r="B10" s="37"/>
      <c r="C10" s="37"/>
      <c r="D10" s="14">
        <v>187.6</v>
      </c>
      <c r="E10" s="14">
        <f>735060/1000</f>
        <v>735.06</v>
      </c>
      <c r="F10" s="14">
        <f>367300/1000</f>
        <v>367.3</v>
      </c>
      <c r="G10" s="14">
        <f>114160/1000</f>
        <v>114.16</v>
      </c>
      <c r="H10" s="14">
        <f>103410/1000</f>
        <v>103.41</v>
      </c>
    </row>
    <row r="11" spans="1:8" ht="15" customHeight="1">
      <c r="A11" s="36" t="s">
        <v>27</v>
      </c>
      <c r="B11" s="37"/>
      <c r="C11" s="37"/>
      <c r="D11" s="14">
        <f>47804.1315/1000</f>
        <v>47.804131500000004</v>
      </c>
      <c r="E11" s="14">
        <v>265.52</v>
      </c>
      <c r="F11" s="11">
        <v>80.66</v>
      </c>
      <c r="G11" s="11">
        <f>31426.6/1000</f>
        <v>31.426599999999997</v>
      </c>
      <c r="H11" s="14">
        <f>43377.8035/1000</f>
        <v>43.377803499999999</v>
      </c>
    </row>
    <row r="12" spans="1:8" ht="15" customHeight="1">
      <c r="A12" s="36" t="s">
        <v>26</v>
      </c>
      <c r="B12" s="37"/>
      <c r="C12" s="37"/>
      <c r="D12" s="14">
        <f>175264.13317/1000</f>
        <v>175.26413316999998</v>
      </c>
      <c r="E12" s="14">
        <v>1780.49</v>
      </c>
      <c r="F12" s="15">
        <v>439.28</v>
      </c>
      <c r="G12" s="14">
        <f>69902.00679/1000</f>
        <v>69.902006790000002</v>
      </c>
      <c r="H12" s="14">
        <f>71999.30863/1000</f>
        <v>71.999308630000002</v>
      </c>
    </row>
    <row r="13" spans="1:8" ht="15" customHeight="1">
      <c r="A13" s="36" t="s">
        <v>25</v>
      </c>
      <c r="B13" s="37"/>
      <c r="C13" s="37"/>
      <c r="D13" s="14">
        <f>D11+D12</f>
        <v>223.06826466999999</v>
      </c>
      <c r="E13" s="14">
        <v>2046.008</v>
      </c>
      <c r="F13" s="14">
        <f>F11+F12</f>
        <v>519.93999999999994</v>
      </c>
      <c r="G13" s="14">
        <f>G11+G12</f>
        <v>101.32860678999999</v>
      </c>
      <c r="H13" s="14">
        <f>H11+H12</f>
        <v>115.37711213</v>
      </c>
    </row>
    <row r="14" spans="1:8" ht="15" customHeight="1">
      <c r="A14" s="36" t="s">
        <v>24</v>
      </c>
      <c r="B14" s="36"/>
      <c r="C14" s="36"/>
      <c r="D14" s="15">
        <v>367.8505708514042</v>
      </c>
      <c r="E14" s="14">
        <v>326.05</v>
      </c>
      <c r="F14" s="14">
        <v>281.04000000000002</v>
      </c>
      <c r="G14" s="14">
        <v>393.50837645744417</v>
      </c>
      <c r="H14" s="14">
        <v>555.9725154868338</v>
      </c>
    </row>
    <row r="15" spans="1:8" s="10" customFormat="1" ht="15" customHeight="1">
      <c r="A15" s="53" t="s">
        <v>23</v>
      </c>
      <c r="B15" s="53"/>
      <c r="C15" s="53"/>
      <c r="D15" s="13">
        <v>328</v>
      </c>
      <c r="E15" s="13">
        <v>570</v>
      </c>
      <c r="F15" s="13">
        <v>272</v>
      </c>
      <c r="G15" s="12">
        <v>167</v>
      </c>
      <c r="H15" s="12">
        <v>224</v>
      </c>
    </row>
    <row r="16" spans="1:8" s="10" customFormat="1" ht="15" customHeight="1">
      <c r="A16" s="53" t="s">
        <v>22</v>
      </c>
      <c r="B16" s="53"/>
      <c r="C16" s="53"/>
      <c r="D16" s="11">
        <v>0.14299999999999999</v>
      </c>
      <c r="E16" s="11">
        <v>0.04</v>
      </c>
      <c r="F16" s="11">
        <v>5.0999999999999997E-2</v>
      </c>
      <c r="G16" s="11">
        <v>0.251</v>
      </c>
      <c r="H16" s="11">
        <v>8.3000000000000004E-2</v>
      </c>
    </row>
    <row r="17" spans="1:8" ht="12.75">
      <c r="A17" s="39" t="s">
        <v>21</v>
      </c>
      <c r="B17" s="33" t="s">
        <v>20</v>
      </c>
      <c r="C17" s="6" t="s">
        <v>17</v>
      </c>
      <c r="D17" s="9">
        <v>17.902036945710876</v>
      </c>
      <c r="E17" s="9">
        <v>16.300539902020095</v>
      </c>
      <c r="F17" s="9">
        <v>16.259752607768093</v>
      </c>
      <c r="G17" s="9">
        <v>15.521287005128196</v>
      </c>
      <c r="H17" s="9">
        <v>23.318860388829716</v>
      </c>
    </row>
    <row r="18" spans="1:8" ht="12.75">
      <c r="A18" s="39"/>
      <c r="B18" s="34"/>
      <c r="C18" s="6" t="s">
        <v>16</v>
      </c>
      <c r="D18" s="9">
        <v>38.362374659146418</v>
      </c>
      <c r="E18" s="9">
        <v>38.771521479845255</v>
      </c>
      <c r="F18" s="9">
        <v>37.688778008130242</v>
      </c>
      <c r="G18" s="9">
        <v>44.166703782777297</v>
      </c>
      <c r="H18" s="9">
        <v>47.209393271297486</v>
      </c>
    </row>
    <row r="19" spans="1:8" ht="12.75">
      <c r="A19" s="39"/>
      <c r="B19" s="35"/>
      <c r="C19" s="6" t="s">
        <v>12</v>
      </c>
      <c r="D19" s="9">
        <v>43.735588395142678</v>
      </c>
      <c r="E19" s="9">
        <v>44.92793861813464</v>
      </c>
      <c r="F19" s="9">
        <v>46.051469384101658</v>
      </c>
      <c r="G19" s="9">
        <v>40.312009212094495</v>
      </c>
      <c r="H19" s="9">
        <v>29.471746339872773</v>
      </c>
    </row>
    <row r="20" spans="1:8" ht="12.75">
      <c r="A20" s="39"/>
      <c r="B20" s="33" t="s">
        <v>19</v>
      </c>
      <c r="C20" s="6" t="s">
        <v>17</v>
      </c>
      <c r="D20" s="9">
        <v>18.923690293215468</v>
      </c>
      <c r="E20" s="9">
        <v>16.576280221856461</v>
      </c>
      <c r="F20" s="9">
        <v>16.547871940802054</v>
      </c>
      <c r="G20" s="9">
        <v>15.241716632566657</v>
      </c>
      <c r="H20" s="9">
        <v>24.402361078033106</v>
      </c>
    </row>
    <row r="21" spans="1:8" ht="12.75">
      <c r="A21" s="39"/>
      <c r="B21" s="34"/>
      <c r="C21" s="6" t="s">
        <v>16</v>
      </c>
      <c r="D21" s="9">
        <v>38.104456929695793</v>
      </c>
      <c r="E21" s="9">
        <v>37.839103623354397</v>
      </c>
      <c r="F21" s="9">
        <v>36.566028110957298</v>
      </c>
      <c r="G21" s="9">
        <v>44.181474899338724</v>
      </c>
      <c r="H21" s="9">
        <v>48.35765574189108</v>
      </c>
    </row>
    <row r="22" spans="1:8" ht="12.75">
      <c r="A22" s="39"/>
      <c r="B22" s="35"/>
      <c r="C22" s="6" t="s">
        <v>12</v>
      </c>
      <c r="D22" s="9">
        <v>42.971852777088706</v>
      </c>
      <c r="E22" s="9">
        <v>45.584616154789117</v>
      </c>
      <c r="F22" s="9">
        <v>46.886099948240656</v>
      </c>
      <c r="G22" s="9">
        <v>40.576808468094612</v>
      </c>
      <c r="H22" s="9">
        <v>27.239983180075797</v>
      </c>
    </row>
    <row r="23" spans="1:8" ht="12.75">
      <c r="A23" s="39"/>
      <c r="B23" s="33" t="s">
        <v>18</v>
      </c>
      <c r="C23" s="6" t="s">
        <v>17</v>
      </c>
      <c r="D23" s="9">
        <v>19.216213442247629</v>
      </c>
      <c r="E23" s="9">
        <v>16.912379219591152</v>
      </c>
      <c r="F23" s="9">
        <v>16.939662306249428</v>
      </c>
      <c r="G23" s="9">
        <v>15.787511029998678</v>
      </c>
      <c r="H23" s="9">
        <v>27.126632220153201</v>
      </c>
    </row>
    <row r="24" spans="1:8" ht="12.75">
      <c r="A24" s="39"/>
      <c r="B24" s="34"/>
      <c r="C24" s="6" t="s">
        <v>16</v>
      </c>
      <c r="D24" s="9">
        <v>37.858268189060205</v>
      </c>
      <c r="E24" s="9">
        <v>37.965649303253102</v>
      </c>
      <c r="F24" s="9">
        <v>36.540092002887242</v>
      </c>
      <c r="G24" s="9">
        <v>45.767168261754541</v>
      </c>
      <c r="H24" s="9">
        <v>48.620010119837133</v>
      </c>
    </row>
    <row r="25" spans="1:8" ht="12.75">
      <c r="A25" s="39"/>
      <c r="B25" s="35"/>
      <c r="C25" s="6" t="s">
        <v>12</v>
      </c>
      <c r="D25" s="9">
        <v>42.925518368692131</v>
      </c>
      <c r="E25" s="9">
        <v>45.121971477155704</v>
      </c>
      <c r="F25" s="9">
        <v>46.520245690863327</v>
      </c>
      <c r="G25" s="9">
        <v>38.445320708246797</v>
      </c>
      <c r="H25" s="9">
        <v>24.253357660009669</v>
      </c>
    </row>
    <row r="26" spans="1:8" ht="12.75">
      <c r="A26" s="39"/>
      <c r="B26" s="33" t="s">
        <v>15</v>
      </c>
      <c r="C26" s="6" t="s">
        <v>14</v>
      </c>
      <c r="D26" s="9">
        <v>18.836368883327413</v>
      </c>
      <c r="E26" s="9">
        <v>16.655571756983061</v>
      </c>
      <c r="F26" s="9">
        <v>16.646964220374201</v>
      </c>
      <c r="G26" s="9">
        <v>15.515948466051773</v>
      </c>
      <c r="H26" s="9">
        <v>25.275369397040464</v>
      </c>
    </row>
    <row r="27" spans="1:8" ht="12.75">
      <c r="A27" s="39"/>
      <c r="B27" s="34"/>
      <c r="C27" s="6" t="s">
        <v>13</v>
      </c>
      <c r="D27" s="9">
        <v>38.057564979331673</v>
      </c>
      <c r="E27" s="9">
        <v>38.076205466612024</v>
      </c>
      <c r="F27" s="9">
        <v>36.780203647163859</v>
      </c>
      <c r="G27" s="9">
        <v>44.812798020992766</v>
      </c>
      <c r="H27" s="9">
        <v>48.232944998950778</v>
      </c>
    </row>
    <row r="28" spans="1:8" ht="12.75">
      <c r="A28" s="39"/>
      <c r="B28" s="35"/>
      <c r="C28" s="6" t="s">
        <v>12</v>
      </c>
      <c r="D28" s="9">
        <v>43.106066137340868</v>
      </c>
      <c r="E28" s="9">
        <v>45.268222776404862</v>
      </c>
      <c r="F28" s="9">
        <v>46.572832132461905</v>
      </c>
      <c r="G28" s="9">
        <v>39.671253512955467</v>
      </c>
      <c r="H28" s="9">
        <v>26.491685604008765</v>
      </c>
    </row>
    <row r="29" spans="1:8" ht="180" customHeight="1">
      <c r="A29" s="37" t="s">
        <v>11</v>
      </c>
      <c r="B29" s="54"/>
      <c r="C29" s="55"/>
      <c r="D29" s="8"/>
      <c r="E29" s="8"/>
      <c r="F29" s="8"/>
      <c r="G29" s="4"/>
      <c r="H29" s="4"/>
    </row>
    <row r="30" spans="1:8" ht="15" customHeight="1">
      <c r="A30" s="36" t="s">
        <v>10</v>
      </c>
      <c r="B30" s="41" t="s">
        <v>9</v>
      </c>
      <c r="C30" s="52"/>
      <c r="D30" s="8">
        <v>14.570169119299663</v>
      </c>
      <c r="E30" s="8">
        <v>5.7079567446654833</v>
      </c>
      <c r="F30" s="8">
        <v>8.1623604162919694</v>
      </c>
      <c r="G30" s="5">
        <v>2.2205481779510783</v>
      </c>
      <c r="H30" s="5">
        <v>2.8555738869455904</v>
      </c>
    </row>
    <row r="31" spans="1:8" ht="15" customHeight="1">
      <c r="A31" s="36"/>
      <c r="B31" s="41" t="s">
        <v>8</v>
      </c>
      <c r="C31" s="52"/>
      <c r="D31" s="8">
        <v>13.453055042370451</v>
      </c>
      <c r="E31" s="8">
        <v>22.143858153590536</v>
      </c>
      <c r="F31" s="8">
        <v>33.131461273245137</v>
      </c>
      <c r="G31" s="5">
        <v>17.520080126551541</v>
      </c>
      <c r="H31" s="5">
        <v>21.142932222412593</v>
      </c>
    </row>
    <row r="32" spans="1:8" ht="15" customHeight="1">
      <c r="A32" s="36"/>
      <c r="B32" s="41" t="s">
        <v>7</v>
      </c>
      <c r="C32" s="52"/>
      <c r="D32" s="8">
        <v>59.985891895205221</v>
      </c>
      <c r="E32" s="8">
        <v>60.464207934138116</v>
      </c>
      <c r="F32" s="8">
        <v>46.70293433940882</v>
      </c>
      <c r="G32" s="5">
        <v>73.552884842908355</v>
      </c>
      <c r="H32" s="5">
        <v>67.994644325044419</v>
      </c>
    </row>
    <row r="33" spans="1:8" ht="15" customHeight="1">
      <c r="A33" s="36"/>
      <c r="B33" s="41" t="s">
        <v>6</v>
      </c>
      <c r="C33" s="52"/>
      <c r="D33" s="8">
        <v>6.7297406494671472</v>
      </c>
      <c r="E33" s="8">
        <v>6.0568543781530284</v>
      </c>
      <c r="F33" s="8">
        <v>6.2528401089759029</v>
      </c>
      <c r="G33" s="5">
        <v>4.3387270832864608</v>
      </c>
      <c r="H33" s="5">
        <v>4.5788903241704189</v>
      </c>
    </row>
    <row r="34" spans="1:8" ht="15" customHeight="1">
      <c r="A34" s="36"/>
      <c r="B34" s="41" t="s">
        <v>5</v>
      </c>
      <c r="C34" s="52"/>
      <c r="D34" s="8">
        <v>1.2260308868959073</v>
      </c>
      <c r="E34" s="8">
        <v>1.6011317231669553</v>
      </c>
      <c r="F34" s="8">
        <v>1.6483775039219235</v>
      </c>
      <c r="G34" s="5">
        <v>1.2808378220908159</v>
      </c>
      <c r="H34" s="5">
        <v>1.5615584975618395</v>
      </c>
    </row>
    <row r="35" spans="1:8" ht="15" customHeight="1">
      <c r="A35" s="36"/>
      <c r="B35" s="41" t="s">
        <v>4</v>
      </c>
      <c r="C35" s="52"/>
      <c r="D35" s="8">
        <v>3.0598867792458937</v>
      </c>
      <c r="E35" s="8">
        <v>2.1463988814679711</v>
      </c>
      <c r="F35" s="8">
        <v>2.7084543415828475</v>
      </c>
      <c r="G35" s="5">
        <v>0.62092646713127853</v>
      </c>
      <c r="H35" s="5">
        <v>0.8079233957520372</v>
      </c>
    </row>
    <row r="36" spans="1:8" ht="15" customHeight="1">
      <c r="A36" s="36"/>
      <c r="B36" s="41" t="s">
        <v>3</v>
      </c>
      <c r="C36" s="52"/>
      <c r="D36" s="8">
        <v>0.97522562751571462</v>
      </c>
      <c r="E36" s="8">
        <v>1.8795921848179113</v>
      </c>
      <c r="F36" s="8">
        <v>1.3935720165734051</v>
      </c>
      <c r="G36" s="5">
        <v>0.46599548008046793</v>
      </c>
      <c r="H36" s="5">
        <v>1.0584773481130967</v>
      </c>
    </row>
    <row r="37" spans="1:8" ht="15.75" customHeight="1">
      <c r="A37" s="49" t="s">
        <v>121</v>
      </c>
      <c r="B37" s="49"/>
      <c r="C37" s="7">
        <v>2007</v>
      </c>
      <c r="D37" s="8"/>
      <c r="E37" s="8">
        <v>0.35</v>
      </c>
      <c r="F37" s="8"/>
      <c r="G37" s="21"/>
      <c r="H37" s="21"/>
    </row>
    <row r="38" spans="1:8" ht="15.75" customHeight="1">
      <c r="A38" s="50"/>
      <c r="B38" s="50"/>
      <c r="C38" s="7">
        <v>2008</v>
      </c>
      <c r="D38" s="8"/>
      <c r="E38" s="8">
        <v>13.43</v>
      </c>
      <c r="F38" s="8"/>
      <c r="G38" s="21"/>
      <c r="H38" s="21"/>
    </row>
    <row r="39" spans="1:8" ht="15.75" customHeight="1">
      <c r="A39" s="50"/>
      <c r="B39" s="50"/>
      <c r="C39" s="7">
        <v>2009</v>
      </c>
      <c r="D39" s="8"/>
      <c r="E39" s="8">
        <v>7.69</v>
      </c>
      <c r="F39" s="8"/>
      <c r="G39" s="21"/>
      <c r="H39" s="21"/>
    </row>
    <row r="40" spans="1:8" ht="15.75" customHeight="1">
      <c r="A40" s="50"/>
      <c r="B40" s="50"/>
      <c r="C40" s="7">
        <v>2010</v>
      </c>
      <c r="D40" s="8">
        <v>3.96</v>
      </c>
      <c r="E40" s="8">
        <v>0.9</v>
      </c>
      <c r="F40" s="8">
        <v>1.03</v>
      </c>
      <c r="G40" s="21"/>
      <c r="H40" s="21">
        <v>5.25</v>
      </c>
    </row>
    <row r="41" spans="1:8" ht="15.75" customHeight="1">
      <c r="A41" s="50"/>
      <c r="B41" s="50"/>
      <c r="C41" s="7">
        <v>2011</v>
      </c>
      <c r="D41" s="8">
        <v>50.58</v>
      </c>
      <c r="E41" s="8">
        <v>0.82</v>
      </c>
      <c r="F41" s="8">
        <v>0.85</v>
      </c>
      <c r="G41" s="21"/>
      <c r="H41" s="21"/>
    </row>
    <row r="42" spans="1:8" ht="15.75" customHeight="1">
      <c r="A42" s="50"/>
      <c r="B42" s="50"/>
      <c r="C42" s="7">
        <v>2012</v>
      </c>
      <c r="D42" s="8"/>
      <c r="E42" s="8">
        <v>0.63</v>
      </c>
      <c r="F42" s="8">
        <v>0.81</v>
      </c>
      <c r="G42" s="21"/>
      <c r="H42" s="21"/>
    </row>
    <row r="43" spans="1:8" ht="15.75" customHeight="1">
      <c r="A43" s="50"/>
      <c r="B43" s="50"/>
      <c r="C43" s="7">
        <v>2013</v>
      </c>
      <c r="D43" s="8">
        <v>1.91</v>
      </c>
      <c r="E43" s="8"/>
      <c r="F43" s="8"/>
      <c r="G43" s="21">
        <v>1.8</v>
      </c>
      <c r="H43" s="21"/>
    </row>
    <row r="44" spans="1:8" ht="16.5" customHeight="1">
      <c r="A44" s="51"/>
      <c r="B44" s="51"/>
      <c r="C44" s="7">
        <v>2014</v>
      </c>
      <c r="D44" s="8">
        <v>6.16</v>
      </c>
      <c r="E44" s="8"/>
      <c r="F44" s="8"/>
      <c r="G44" s="21">
        <v>1.8</v>
      </c>
      <c r="H44" s="21"/>
    </row>
    <row r="45" spans="1:8" ht="16.5" customHeight="1">
      <c r="A45" s="36" t="s">
        <v>2</v>
      </c>
      <c r="B45" s="36"/>
      <c r="C45" s="36"/>
      <c r="D45" s="28" t="s">
        <v>107</v>
      </c>
      <c r="E45" s="28" t="s">
        <v>107</v>
      </c>
      <c r="F45" s="28" t="s">
        <v>107</v>
      </c>
      <c r="G45" s="28" t="s">
        <v>107</v>
      </c>
      <c r="H45" s="28" t="s">
        <v>107</v>
      </c>
    </row>
    <row r="46" spans="1:8" ht="28.5" customHeight="1">
      <c r="A46" s="43" t="s">
        <v>1</v>
      </c>
      <c r="B46" s="44"/>
      <c r="C46" s="6">
        <v>2007</v>
      </c>
      <c r="D46" s="5"/>
      <c r="E46" s="29" t="s">
        <v>157</v>
      </c>
      <c r="F46" s="5"/>
      <c r="G46" s="21"/>
      <c r="H46" s="21"/>
    </row>
    <row r="47" spans="1:8" ht="28.5" customHeight="1">
      <c r="A47" s="45"/>
      <c r="B47" s="46"/>
      <c r="C47" s="6">
        <v>2008</v>
      </c>
      <c r="D47" s="5"/>
      <c r="E47" s="29" t="s">
        <v>158</v>
      </c>
      <c r="F47" s="5"/>
      <c r="G47" s="21"/>
      <c r="H47" s="21"/>
    </row>
    <row r="48" spans="1:8" ht="28.5" customHeight="1">
      <c r="A48" s="45"/>
      <c r="B48" s="46"/>
      <c r="C48" s="7">
        <v>2009</v>
      </c>
      <c r="D48" s="5"/>
      <c r="E48" s="29" t="s">
        <v>159</v>
      </c>
      <c r="F48" s="5"/>
      <c r="G48" s="21"/>
      <c r="H48" s="21"/>
    </row>
    <row r="49" spans="1:8" ht="28.5" customHeight="1">
      <c r="A49" s="45"/>
      <c r="B49" s="46"/>
      <c r="C49" s="7">
        <v>2010</v>
      </c>
      <c r="D49" s="29" t="s">
        <v>151</v>
      </c>
      <c r="E49" s="29" t="s">
        <v>160</v>
      </c>
      <c r="F49" s="29" t="s">
        <v>168</v>
      </c>
      <c r="G49" s="21"/>
      <c r="H49" s="7" t="s">
        <v>175</v>
      </c>
    </row>
    <row r="50" spans="1:8" ht="28.5" customHeight="1">
      <c r="A50" s="45"/>
      <c r="B50" s="46"/>
      <c r="C50" s="7">
        <v>2011</v>
      </c>
      <c r="D50" s="29" t="s">
        <v>152</v>
      </c>
      <c r="E50" s="29" t="s">
        <v>162</v>
      </c>
      <c r="F50" s="29" t="s">
        <v>169</v>
      </c>
      <c r="G50" s="21"/>
      <c r="H50" s="21"/>
    </row>
    <row r="51" spans="1:8" ht="28.5" customHeight="1">
      <c r="A51" s="45"/>
      <c r="B51" s="46"/>
      <c r="C51" s="7">
        <v>2012</v>
      </c>
      <c r="D51" s="5"/>
      <c r="E51" s="29" t="s">
        <v>161</v>
      </c>
      <c r="F51" s="29" t="s">
        <v>170</v>
      </c>
      <c r="G51" s="21"/>
      <c r="H51" s="21"/>
    </row>
    <row r="52" spans="1:8" ht="28.5" customHeight="1">
      <c r="A52" s="45"/>
      <c r="B52" s="46"/>
      <c r="C52" s="7">
        <v>2013</v>
      </c>
      <c r="D52" s="29" t="s">
        <v>153</v>
      </c>
      <c r="E52" s="5"/>
      <c r="F52" s="5"/>
      <c r="G52" s="7" t="s">
        <v>172</v>
      </c>
      <c r="H52" s="21"/>
    </row>
    <row r="53" spans="1:8" ht="28.5" customHeight="1">
      <c r="A53" s="47"/>
      <c r="B53" s="48"/>
      <c r="C53" s="7">
        <v>2014</v>
      </c>
      <c r="D53" s="29" t="s">
        <v>154</v>
      </c>
      <c r="E53" s="5"/>
      <c r="F53" s="5"/>
      <c r="G53" s="7" t="s">
        <v>173</v>
      </c>
      <c r="H53" s="21"/>
    </row>
    <row r="54" spans="1:8" ht="28.5" customHeight="1">
      <c r="A54" s="43" t="s">
        <v>0</v>
      </c>
      <c r="B54" s="44"/>
      <c r="C54" s="6">
        <v>2007</v>
      </c>
      <c r="D54" s="5"/>
      <c r="E54" s="29" t="s">
        <v>163</v>
      </c>
      <c r="F54" s="5"/>
      <c r="G54" s="21"/>
      <c r="H54" s="21"/>
    </row>
    <row r="55" spans="1:8" ht="28.5" customHeight="1">
      <c r="A55" s="45"/>
      <c r="B55" s="46"/>
      <c r="C55" s="6">
        <v>2008</v>
      </c>
      <c r="D55" s="5"/>
      <c r="E55" s="29" t="s">
        <v>164</v>
      </c>
      <c r="F55" s="5"/>
      <c r="G55" s="21"/>
      <c r="H55" s="21"/>
    </row>
    <row r="56" spans="1:8" ht="28.5" customHeight="1">
      <c r="A56" s="45"/>
      <c r="B56" s="46"/>
      <c r="C56" s="7">
        <v>2009</v>
      </c>
      <c r="D56" s="5"/>
      <c r="E56" s="29" t="s">
        <v>165</v>
      </c>
      <c r="F56" s="5"/>
      <c r="G56" s="21"/>
      <c r="H56" s="21"/>
    </row>
    <row r="57" spans="1:8" ht="28.5" customHeight="1">
      <c r="A57" s="45"/>
      <c r="B57" s="46"/>
      <c r="C57" s="7">
        <v>2010</v>
      </c>
      <c r="D57" s="5"/>
      <c r="E57" s="5"/>
      <c r="F57" s="5"/>
      <c r="G57" s="21"/>
      <c r="H57" s="21"/>
    </row>
    <row r="58" spans="1:8" ht="28.5" customHeight="1">
      <c r="A58" s="45"/>
      <c r="B58" s="46"/>
      <c r="C58" s="7">
        <v>2011</v>
      </c>
      <c r="D58" s="5"/>
      <c r="E58" s="29" t="s">
        <v>166</v>
      </c>
      <c r="F58" s="5"/>
      <c r="G58" s="21"/>
      <c r="H58" s="21"/>
    </row>
    <row r="59" spans="1:8" ht="28.5" customHeight="1">
      <c r="A59" s="45"/>
      <c r="B59" s="46"/>
      <c r="C59" s="7">
        <v>2012</v>
      </c>
      <c r="D59" s="5"/>
      <c r="E59" s="29" t="s">
        <v>167</v>
      </c>
      <c r="F59" s="29" t="s">
        <v>171</v>
      </c>
      <c r="G59" s="21"/>
      <c r="H59" s="21"/>
    </row>
    <row r="60" spans="1:8" ht="28.5" customHeight="1">
      <c r="A60" s="45"/>
      <c r="B60" s="46"/>
      <c r="C60" s="7">
        <v>2013</v>
      </c>
      <c r="D60" s="29" t="s">
        <v>155</v>
      </c>
      <c r="E60" s="5"/>
      <c r="F60" s="5"/>
      <c r="G60" s="7" t="s">
        <v>174</v>
      </c>
      <c r="H60" s="21"/>
    </row>
    <row r="61" spans="1:8" ht="28.5" customHeight="1">
      <c r="A61" s="47"/>
      <c r="B61" s="48"/>
      <c r="C61" s="7">
        <v>2014</v>
      </c>
      <c r="D61" s="29" t="s">
        <v>156</v>
      </c>
      <c r="E61" s="5"/>
      <c r="F61" s="5"/>
      <c r="G61" s="21"/>
      <c r="H61" s="21"/>
    </row>
  </sheetData>
  <mergeCells count="34">
    <mergeCell ref="B36:C36"/>
    <mergeCell ref="A29:C29"/>
    <mergeCell ref="A30:A36"/>
    <mergeCell ref="A45:C45"/>
    <mergeCell ref="B30:C30"/>
    <mergeCell ref="B31:C31"/>
    <mergeCell ref="A46:B53"/>
    <mergeCell ref="A54:B61"/>
    <mergeCell ref="A37:B44"/>
    <mergeCell ref="A12:C12"/>
    <mergeCell ref="B32:C32"/>
    <mergeCell ref="B33:C33"/>
    <mergeCell ref="B34:C34"/>
    <mergeCell ref="B35:C35"/>
    <mergeCell ref="A13:C13"/>
    <mergeCell ref="A14:C14"/>
    <mergeCell ref="A15:C15"/>
    <mergeCell ref="A16:C16"/>
    <mergeCell ref="A17:A28"/>
    <mergeCell ref="B17:B19"/>
    <mergeCell ref="B20:B22"/>
    <mergeCell ref="B23:B25"/>
    <mergeCell ref="B26:B28"/>
    <mergeCell ref="A6:C6"/>
    <mergeCell ref="A1:C1"/>
    <mergeCell ref="A2:C2"/>
    <mergeCell ref="A3:C3"/>
    <mergeCell ref="A4:C4"/>
    <mergeCell ref="A5:C5"/>
    <mergeCell ref="A7:C7"/>
    <mergeCell ref="A8:C8"/>
    <mergeCell ref="A9:C9"/>
    <mergeCell ref="A10:C10"/>
    <mergeCell ref="A11:C11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55"/>
  <sheetViews>
    <sheetView tabSelected="1" topLeftCell="A16" workbookViewId="0">
      <selection activeCell="L34" sqref="L34"/>
    </sheetView>
  </sheetViews>
  <sheetFormatPr defaultColWidth="8.85546875" defaultRowHeight="12"/>
  <cols>
    <col min="1" max="3" width="12.140625" style="3" customWidth="1"/>
    <col min="4" max="6" width="23.42578125" style="2" customWidth="1"/>
    <col min="7" max="8" width="23.42578125" style="1" customWidth="1"/>
    <col min="9" max="16384" width="8.85546875" style="1"/>
  </cols>
  <sheetData>
    <row r="1" spans="1:8">
      <c r="A1" s="38" t="s">
        <v>95</v>
      </c>
      <c r="B1" s="38"/>
      <c r="C1" s="38"/>
      <c r="D1" s="22" t="s">
        <v>94</v>
      </c>
      <c r="E1" s="22" t="s">
        <v>93</v>
      </c>
      <c r="F1" s="22" t="s">
        <v>92</v>
      </c>
      <c r="G1" s="22" t="s">
        <v>91</v>
      </c>
      <c r="H1" s="22" t="s">
        <v>90</v>
      </c>
    </row>
    <row r="2" spans="1:8" ht="15" customHeight="1">
      <c r="A2" s="36" t="s">
        <v>89</v>
      </c>
      <c r="B2" s="36"/>
      <c r="C2" s="36"/>
      <c r="D2" s="5" t="s">
        <v>88</v>
      </c>
      <c r="E2" s="5" t="s">
        <v>88</v>
      </c>
      <c r="F2" s="5" t="s">
        <v>88</v>
      </c>
      <c r="G2" s="21" t="s">
        <v>88</v>
      </c>
      <c r="H2" s="21" t="s">
        <v>88</v>
      </c>
    </row>
    <row r="3" spans="1:8">
      <c r="A3" s="36" t="s">
        <v>87</v>
      </c>
      <c r="B3" s="36"/>
      <c r="C3" s="36"/>
      <c r="D3" s="5" t="s">
        <v>86</v>
      </c>
      <c r="E3" s="5" t="s">
        <v>85</v>
      </c>
      <c r="F3" s="5" t="s">
        <v>85</v>
      </c>
      <c r="G3" s="21" t="s">
        <v>84</v>
      </c>
      <c r="H3" s="21" t="s">
        <v>83</v>
      </c>
    </row>
    <row r="4" spans="1:8" s="18" customFormat="1" ht="15" customHeight="1">
      <c r="A4" s="39" t="s">
        <v>82</v>
      </c>
      <c r="B4" s="39"/>
      <c r="C4" s="39"/>
      <c r="D4" s="20" t="s">
        <v>81</v>
      </c>
      <c r="E4" s="20" t="s">
        <v>80</v>
      </c>
      <c r="F4" s="20" t="s">
        <v>79</v>
      </c>
      <c r="G4" s="19" t="s">
        <v>78</v>
      </c>
      <c r="H4" s="19" t="s">
        <v>77</v>
      </c>
    </row>
    <row r="5" spans="1:8" ht="15" customHeight="1">
      <c r="A5" s="36" t="s">
        <v>76</v>
      </c>
      <c r="B5" s="37"/>
      <c r="C5" s="37"/>
      <c r="D5" s="17">
        <v>126.590779238</v>
      </c>
      <c r="E5" s="17">
        <v>126.733160879</v>
      </c>
      <c r="F5" s="17">
        <v>126.828239595</v>
      </c>
      <c r="G5" s="17">
        <v>126.845278538</v>
      </c>
      <c r="H5" s="17">
        <v>126.784471153</v>
      </c>
    </row>
    <row r="6" spans="1:8" ht="15" customHeight="1">
      <c r="A6" s="36" t="s">
        <v>75</v>
      </c>
      <c r="B6" s="37"/>
      <c r="C6" s="37"/>
      <c r="D6" s="17">
        <v>35.036075669699997</v>
      </c>
      <c r="E6" s="17">
        <v>35.038939880800001</v>
      </c>
      <c r="F6" s="17">
        <v>35.141087996300001</v>
      </c>
      <c r="G6" s="17">
        <v>35.0491242668</v>
      </c>
      <c r="H6" s="17">
        <v>35.135586677399999</v>
      </c>
    </row>
    <row r="7" spans="1:8" ht="192" customHeight="1">
      <c r="A7" s="40" t="s">
        <v>74</v>
      </c>
      <c r="B7" s="41"/>
      <c r="C7" s="41"/>
      <c r="D7" s="8"/>
      <c r="E7" s="8"/>
      <c r="F7" s="8"/>
      <c r="G7" s="5"/>
      <c r="H7" s="5"/>
    </row>
    <row r="8" spans="1:8" ht="13.5" customHeight="1">
      <c r="A8" s="41" t="s">
        <v>73</v>
      </c>
      <c r="B8" s="42"/>
      <c r="C8" s="42"/>
      <c r="D8" s="14">
        <f>19013.87/100</f>
        <v>190.1387</v>
      </c>
      <c r="E8" s="14">
        <f>203899.1075/100</f>
        <v>2038.9910750000001</v>
      </c>
      <c r="F8" s="14">
        <f>66814.585/100</f>
        <v>668.14585000000011</v>
      </c>
      <c r="G8" s="14">
        <f>58026.8075/100</f>
        <v>580.26807500000007</v>
      </c>
      <c r="H8" s="14">
        <f>55189.23/100</f>
        <v>551.89229999999998</v>
      </c>
    </row>
    <row r="9" spans="1:8" ht="15" customHeight="1">
      <c r="A9" s="36" t="s">
        <v>72</v>
      </c>
      <c r="B9" s="37"/>
      <c r="C9" s="37"/>
      <c r="D9" s="14">
        <v>21.303265</v>
      </c>
      <c r="E9" s="14">
        <v>27.884906999999998</v>
      </c>
      <c r="F9" s="14">
        <v>23.770859000000002</v>
      </c>
      <c r="G9" s="14">
        <v>36.687930999999999</v>
      </c>
      <c r="H9" s="14">
        <v>31.383240000000001</v>
      </c>
    </row>
    <row r="10" spans="1:8" ht="15" customHeight="1">
      <c r="A10" s="36" t="s">
        <v>71</v>
      </c>
      <c r="B10" s="37"/>
      <c r="C10" s="37"/>
      <c r="D10" s="14">
        <f>117110/1000</f>
        <v>117.11</v>
      </c>
      <c r="E10" s="14">
        <f>434900/1000</f>
        <v>434.9</v>
      </c>
      <c r="F10" s="14">
        <f>232390/1000</f>
        <v>232.39</v>
      </c>
      <c r="G10" s="14">
        <f>180840/1000</f>
        <v>180.84</v>
      </c>
      <c r="H10" s="14">
        <f>215450/1000</f>
        <v>215.45</v>
      </c>
    </row>
    <row r="11" spans="1:8" ht="15" customHeight="1">
      <c r="A11" s="36" t="s">
        <v>70</v>
      </c>
      <c r="B11" s="37"/>
      <c r="C11" s="37"/>
      <c r="D11" s="14">
        <f>30166.29/1000</f>
        <v>30.16629</v>
      </c>
      <c r="E11" s="14">
        <f>69432.7112/1000</f>
        <v>69.4327112</v>
      </c>
      <c r="F11" s="14">
        <f>40072.5052/1000</f>
        <v>40.072505200000002</v>
      </c>
      <c r="G11" s="14">
        <f>45410.82/1000</f>
        <v>45.410820000000001</v>
      </c>
      <c r="H11" s="14">
        <f>54588.0969/1000</f>
        <v>54.588096899999996</v>
      </c>
    </row>
    <row r="12" spans="1:8" ht="15" customHeight="1">
      <c r="A12" s="36" t="s">
        <v>69</v>
      </c>
      <c r="B12" s="37"/>
      <c r="C12" s="37"/>
      <c r="D12" s="14">
        <f>44115.85792/1000</f>
        <v>44.115857920000003</v>
      </c>
      <c r="E12" s="14">
        <f>724239.40755/1000</f>
        <v>724.23940755000001</v>
      </c>
      <c r="F12" s="14">
        <f>158454.5504/1000</f>
        <v>158.45455040000002</v>
      </c>
      <c r="G12" s="14">
        <f>217792.04104/1000</f>
        <v>217.79204104000002</v>
      </c>
      <c r="H12" s="14">
        <f>171963.23313/1000</f>
        <v>171.96323313000002</v>
      </c>
    </row>
    <row r="13" spans="1:8" ht="15" customHeight="1">
      <c r="A13" s="36" t="s">
        <v>68</v>
      </c>
      <c r="B13" s="37"/>
      <c r="C13" s="37"/>
      <c r="D13" s="14">
        <f>D11+D12</f>
        <v>74.28214792</v>
      </c>
      <c r="E13" s="14">
        <f>E11+E12</f>
        <v>793.67211874999998</v>
      </c>
      <c r="F13" s="14">
        <f>F11+F12</f>
        <v>198.52705560000001</v>
      </c>
      <c r="G13" s="14">
        <f>G12+G11</f>
        <v>263.20286104000002</v>
      </c>
      <c r="H13" s="14">
        <f>H12+H11</f>
        <v>226.55133003000003</v>
      </c>
    </row>
    <row r="14" spans="1:8" ht="15" customHeight="1">
      <c r="A14" s="36" t="s">
        <v>24</v>
      </c>
      <c r="B14" s="37"/>
      <c r="C14" s="37"/>
      <c r="D14" s="14">
        <v>390.67348162157418</v>
      </c>
      <c r="E14" s="14">
        <v>389.24747071293581</v>
      </c>
      <c r="F14" s="14">
        <v>297.13131586464237</v>
      </c>
      <c r="G14" s="14">
        <v>453.58838850474405</v>
      </c>
      <c r="H14" s="14">
        <v>410.49916809855841</v>
      </c>
    </row>
    <row r="15" spans="1:8" s="23" customFormat="1" ht="15" customHeight="1">
      <c r="A15" s="56" t="s">
        <v>67</v>
      </c>
      <c r="B15" s="57"/>
      <c r="C15" s="57"/>
      <c r="D15" s="25">
        <v>180</v>
      </c>
      <c r="E15" s="25">
        <v>628</v>
      </c>
      <c r="F15" s="25">
        <v>330</v>
      </c>
      <c r="G15" s="24">
        <v>245</v>
      </c>
      <c r="H15" s="24">
        <v>356</v>
      </c>
    </row>
    <row r="16" spans="1:8" s="18" customFormat="1" ht="15" customHeight="1">
      <c r="A16" s="39" t="s">
        <v>66</v>
      </c>
      <c r="B16" s="58"/>
      <c r="C16" s="58"/>
      <c r="D16" s="15">
        <v>0.20899999999999999</v>
      </c>
      <c r="E16" s="15">
        <v>3.1E-2</v>
      </c>
      <c r="F16" s="15">
        <v>1.6E-2</v>
      </c>
      <c r="G16" s="15">
        <v>0.14299999999999999</v>
      </c>
      <c r="H16" s="15">
        <v>4.1000000000000002E-2</v>
      </c>
    </row>
    <row r="17" spans="1:8" ht="12.75">
      <c r="A17" s="39" t="s">
        <v>65</v>
      </c>
      <c r="B17" s="33" t="s">
        <v>64</v>
      </c>
      <c r="C17" s="6" t="s">
        <v>60</v>
      </c>
      <c r="D17" s="9">
        <v>22.675050846388455</v>
      </c>
      <c r="E17" s="9">
        <v>23.307520009738443</v>
      </c>
      <c r="F17" s="9">
        <v>23.478383971819774</v>
      </c>
      <c r="G17" s="9">
        <v>24.299710641516803</v>
      </c>
      <c r="H17" s="9">
        <v>22.039959010917265</v>
      </c>
    </row>
    <row r="18" spans="1:8" ht="12.75">
      <c r="A18" s="39"/>
      <c r="B18" s="34"/>
      <c r="C18" s="6" t="s">
        <v>59</v>
      </c>
      <c r="D18" s="9">
        <v>48.53579978411409</v>
      </c>
      <c r="E18" s="9">
        <v>45.577728331693088</v>
      </c>
      <c r="F18" s="9">
        <v>43.529311202024438</v>
      </c>
      <c r="G18" s="9">
        <v>48.286203565210336</v>
      </c>
      <c r="H18" s="9">
        <v>44.014815987631046</v>
      </c>
    </row>
    <row r="19" spans="1:8" ht="12.75">
      <c r="A19" s="39"/>
      <c r="B19" s="35"/>
      <c r="C19" s="6" t="s">
        <v>58</v>
      </c>
      <c r="D19" s="9">
        <v>28.789149369497444</v>
      </c>
      <c r="E19" s="9">
        <v>31.114751658568501</v>
      </c>
      <c r="F19" s="9">
        <v>32.99230482615576</v>
      </c>
      <c r="G19" s="9">
        <v>27.414085793272879</v>
      </c>
      <c r="H19" s="9">
        <v>33.945225001451689</v>
      </c>
    </row>
    <row r="20" spans="1:8" ht="12.75">
      <c r="A20" s="39"/>
      <c r="B20" s="33" t="s">
        <v>63</v>
      </c>
      <c r="C20" s="6" t="s">
        <v>60</v>
      </c>
      <c r="D20" s="9">
        <v>23.854325048280248</v>
      </c>
      <c r="E20" s="9">
        <v>24.792455326304662</v>
      </c>
      <c r="F20" s="9">
        <v>25.191543859165996</v>
      </c>
      <c r="G20" s="9">
        <v>25.790504381980437</v>
      </c>
      <c r="H20" s="9">
        <v>22.604172848231887</v>
      </c>
    </row>
    <row r="21" spans="1:8" ht="12.75">
      <c r="A21" s="39"/>
      <c r="B21" s="34"/>
      <c r="C21" s="6" t="s">
        <v>59</v>
      </c>
      <c r="D21" s="9">
        <v>47.775377107084488</v>
      </c>
      <c r="E21" s="9">
        <v>44.850970208444167</v>
      </c>
      <c r="F21" s="9">
        <v>42.624971971691956</v>
      </c>
      <c r="G21" s="9">
        <v>48.453795964819513</v>
      </c>
      <c r="H21" s="9">
        <v>43.20815172194979</v>
      </c>
    </row>
    <row r="22" spans="1:8" ht="12.75">
      <c r="A22" s="39"/>
      <c r="B22" s="35"/>
      <c r="C22" s="6" t="s">
        <v>58</v>
      </c>
      <c r="D22" s="9">
        <v>28.370297844635257</v>
      </c>
      <c r="E22" s="9">
        <v>30.356574465251168</v>
      </c>
      <c r="F22" s="9">
        <v>32.183484169142019</v>
      </c>
      <c r="G22" s="9">
        <v>25.755699653200036</v>
      </c>
      <c r="H22" s="9">
        <v>34.187675429818299</v>
      </c>
    </row>
    <row r="23" spans="1:8" ht="12.75">
      <c r="A23" s="39"/>
      <c r="B23" s="33" t="s">
        <v>62</v>
      </c>
      <c r="C23" s="6" t="s">
        <v>60</v>
      </c>
      <c r="D23" s="9">
        <v>24.733013725347703</v>
      </c>
      <c r="E23" s="9">
        <v>25.841656393107478</v>
      </c>
      <c r="F23" s="9">
        <v>26.67062916204328</v>
      </c>
      <c r="G23" s="9">
        <v>26.770880955451627</v>
      </c>
      <c r="H23" s="9">
        <v>22.583947060189303</v>
      </c>
    </row>
    <row r="24" spans="1:8" ht="12.75">
      <c r="A24" s="39"/>
      <c r="B24" s="34"/>
      <c r="C24" s="6" t="s">
        <v>59</v>
      </c>
      <c r="D24" s="9">
        <v>47.713407889744637</v>
      </c>
      <c r="E24" s="9">
        <v>45.63581980717548</v>
      </c>
      <c r="F24" s="9">
        <v>43.529221274443671</v>
      </c>
      <c r="G24" s="9">
        <v>49.52940792342816</v>
      </c>
      <c r="H24" s="9">
        <v>44.28120283955333</v>
      </c>
    </row>
    <row r="25" spans="1:8" ht="12.75">
      <c r="A25" s="39"/>
      <c r="B25" s="35"/>
      <c r="C25" s="6" t="s">
        <v>58</v>
      </c>
      <c r="D25" s="9">
        <v>27.553578384907649</v>
      </c>
      <c r="E25" s="9">
        <v>28.52252379971705</v>
      </c>
      <c r="F25" s="9">
        <v>29.800149563513017</v>
      </c>
      <c r="G25" s="9">
        <v>23.699711121120238</v>
      </c>
      <c r="H25" s="9">
        <v>33.134850100257346</v>
      </c>
    </row>
    <row r="26" spans="1:8" ht="12.75">
      <c r="A26" s="39"/>
      <c r="B26" s="33" t="s">
        <v>61</v>
      </c>
      <c r="C26" s="6" t="s">
        <v>60</v>
      </c>
      <c r="D26" s="9">
        <v>23.969945678728866</v>
      </c>
      <c r="E26" s="9">
        <v>24.915148689712542</v>
      </c>
      <c r="F26" s="9">
        <v>25.440546002847672</v>
      </c>
      <c r="G26" s="9">
        <v>25.884496263276187</v>
      </c>
      <c r="H26" s="9">
        <v>22.483239765551925</v>
      </c>
    </row>
    <row r="27" spans="1:8" ht="12.75">
      <c r="A27" s="39"/>
      <c r="B27" s="34"/>
      <c r="C27" s="6" t="s">
        <v>59</v>
      </c>
      <c r="D27" s="9">
        <v>47.902673955554455</v>
      </c>
      <c r="E27" s="9">
        <v>45.310261672586492</v>
      </c>
      <c r="F27" s="9">
        <v>43.167539538859138</v>
      </c>
      <c r="G27" s="9">
        <v>48.850522268341152</v>
      </c>
      <c r="H27" s="9">
        <v>43.79870502212745</v>
      </c>
    </row>
    <row r="28" spans="1:8" ht="12.75">
      <c r="A28" s="39"/>
      <c r="B28" s="35"/>
      <c r="C28" s="6" t="s">
        <v>58</v>
      </c>
      <c r="D28" s="9">
        <v>28.127380365716654</v>
      </c>
      <c r="E28" s="9">
        <v>29.774589637700977</v>
      </c>
      <c r="F28" s="9">
        <v>31.391914458293169</v>
      </c>
      <c r="G28" s="9">
        <v>25.264981468382679</v>
      </c>
      <c r="H28" s="9">
        <v>33.7180552123206</v>
      </c>
    </row>
    <row r="29" spans="1:8" ht="180" customHeight="1">
      <c r="A29" s="37" t="s">
        <v>57</v>
      </c>
      <c r="B29" s="54"/>
      <c r="C29" s="55"/>
      <c r="D29" s="8"/>
      <c r="E29" s="8"/>
      <c r="F29" s="8"/>
      <c r="G29" s="4"/>
      <c r="H29" s="4"/>
    </row>
    <row r="30" spans="1:8" ht="15" customHeight="1">
      <c r="A30" s="36" t="s">
        <v>56</v>
      </c>
      <c r="B30" s="41" t="s">
        <v>9</v>
      </c>
      <c r="C30" s="52"/>
      <c r="D30" s="8">
        <v>4.4810793155344859</v>
      </c>
      <c r="E30" s="8">
        <v>8.8053000588852939</v>
      </c>
      <c r="F30" s="8">
        <v>15.043916158538408</v>
      </c>
      <c r="G30" s="5">
        <v>3.1836000000000002</v>
      </c>
      <c r="H30" s="5">
        <v>4.6302980583199131</v>
      </c>
    </row>
    <row r="31" spans="1:8" ht="15" customHeight="1">
      <c r="A31" s="36"/>
      <c r="B31" s="41" t="s">
        <v>8</v>
      </c>
      <c r="C31" s="52"/>
      <c r="D31" s="8">
        <v>40.894272910301744</v>
      </c>
      <c r="E31" s="8">
        <v>26.413851225245981</v>
      </c>
      <c r="F31" s="8">
        <v>27.732467930198311</v>
      </c>
      <c r="G31" s="5">
        <v>19.30152</v>
      </c>
      <c r="H31" s="5">
        <v>22.020683932481436</v>
      </c>
    </row>
    <row r="32" spans="1:8" ht="15" customHeight="1">
      <c r="A32" s="36"/>
      <c r="B32" s="41" t="s">
        <v>7</v>
      </c>
      <c r="C32" s="52"/>
      <c r="D32" s="8">
        <v>45.637178244389851</v>
      </c>
      <c r="E32" s="8">
        <v>52.637110754990069</v>
      </c>
      <c r="F32" s="8">
        <v>43.797081866370938</v>
      </c>
      <c r="G32" s="5">
        <v>69.038039999999995</v>
      </c>
      <c r="H32" s="5">
        <v>60.613168611049971</v>
      </c>
    </row>
    <row r="33" spans="1:8" ht="15" customHeight="1">
      <c r="A33" s="36"/>
      <c r="B33" s="41" t="s">
        <v>6</v>
      </c>
      <c r="C33" s="52"/>
      <c r="D33" s="8">
        <v>4.9213419187341607</v>
      </c>
      <c r="E33" s="8">
        <v>6.4453540982631026</v>
      </c>
      <c r="F33" s="8">
        <v>7.8923473910500048</v>
      </c>
      <c r="G33" s="5">
        <v>3.73203</v>
      </c>
      <c r="H33" s="5">
        <v>7.0542303370135659</v>
      </c>
    </row>
    <row r="34" spans="1:8" ht="15" customHeight="1">
      <c r="A34" s="36"/>
      <c r="B34" s="41" t="s">
        <v>5</v>
      </c>
      <c r="C34" s="52"/>
      <c r="D34" s="8">
        <v>1.5590883455389277</v>
      </c>
      <c r="E34" s="8">
        <v>1.4694903047099559</v>
      </c>
      <c r="F34" s="8">
        <v>1.8074890747938479</v>
      </c>
      <c r="G34" s="5">
        <v>0.83565999999999996</v>
      </c>
      <c r="H34" s="5">
        <v>1.4338137331000846</v>
      </c>
    </row>
    <row r="35" spans="1:8" ht="15" customHeight="1">
      <c r="A35" s="36"/>
      <c r="B35" s="41" t="s">
        <v>4</v>
      </c>
      <c r="C35" s="52"/>
      <c r="D35" s="8">
        <v>0.80128423929196702</v>
      </c>
      <c r="E35" s="8">
        <v>1.7542259255194397</v>
      </c>
      <c r="F35" s="8">
        <v>1.7980233541609096</v>
      </c>
      <c r="G35" s="5">
        <v>1.1399999999999999</v>
      </c>
      <c r="H35" s="5">
        <v>1.5144938135013961</v>
      </c>
    </row>
    <row r="36" spans="1:8" ht="15" customHeight="1">
      <c r="A36" s="36"/>
      <c r="B36" s="41" t="s">
        <v>3</v>
      </c>
      <c r="C36" s="52"/>
      <c r="D36" s="8">
        <v>1.7057550262088581</v>
      </c>
      <c r="E36" s="8">
        <v>2.4746676323861574</v>
      </c>
      <c r="F36" s="8">
        <v>1.9286742248875777</v>
      </c>
      <c r="G36" s="5">
        <v>2.7707099999999998</v>
      </c>
      <c r="H36" s="5">
        <v>2.7333115145336375</v>
      </c>
    </row>
    <row r="37" spans="1:8" ht="15.75" customHeight="1">
      <c r="A37" s="43" t="s">
        <v>121</v>
      </c>
      <c r="B37" s="49"/>
      <c r="C37" s="7">
        <v>2009</v>
      </c>
      <c r="D37" s="8"/>
      <c r="E37" s="8">
        <v>14.29</v>
      </c>
      <c r="F37" s="8"/>
      <c r="G37" s="31"/>
      <c r="H37" s="21"/>
    </row>
    <row r="38" spans="1:8" ht="15.75" customHeight="1">
      <c r="A38" s="45"/>
      <c r="B38" s="50"/>
      <c r="C38" s="7">
        <v>2010</v>
      </c>
      <c r="D38" s="8"/>
      <c r="E38" s="8">
        <v>8.08</v>
      </c>
      <c r="F38" s="8"/>
      <c r="G38" s="21">
        <v>11.89</v>
      </c>
      <c r="H38" s="21">
        <v>1.36</v>
      </c>
    </row>
    <row r="39" spans="1:8" ht="15.75" customHeight="1">
      <c r="A39" s="45"/>
      <c r="B39" s="50"/>
      <c r="C39" s="7">
        <v>2011</v>
      </c>
      <c r="D39" s="8"/>
      <c r="E39" s="8">
        <v>38.049999999999997</v>
      </c>
      <c r="F39" s="8"/>
      <c r="G39" s="21">
        <v>36.74</v>
      </c>
      <c r="H39" s="21">
        <v>8.98</v>
      </c>
    </row>
    <row r="40" spans="1:8" ht="15.75" customHeight="1">
      <c r="A40" s="45"/>
      <c r="B40" s="50"/>
      <c r="C40" s="7">
        <v>2012</v>
      </c>
      <c r="D40" s="8"/>
      <c r="E40" s="8">
        <v>0.42</v>
      </c>
      <c r="F40" s="8"/>
      <c r="G40" s="21">
        <v>5.71</v>
      </c>
      <c r="H40" s="21">
        <v>0.93</v>
      </c>
    </row>
    <row r="41" spans="1:8" ht="15.75" customHeight="1">
      <c r="A41" s="45"/>
      <c r="B41" s="50"/>
      <c r="C41" s="7">
        <v>2013</v>
      </c>
      <c r="D41" s="8">
        <v>1.49</v>
      </c>
      <c r="E41" s="8"/>
      <c r="F41" s="8">
        <v>0.85</v>
      </c>
      <c r="G41" s="21"/>
      <c r="H41" s="21"/>
    </row>
    <row r="42" spans="1:8" ht="15" customHeight="1">
      <c r="A42" s="47"/>
      <c r="B42" s="51"/>
      <c r="C42" s="7">
        <v>2014</v>
      </c>
      <c r="D42" s="8">
        <v>10.6</v>
      </c>
      <c r="E42" s="8">
        <v>11.1</v>
      </c>
      <c r="F42" s="8">
        <v>0.96</v>
      </c>
      <c r="G42" s="21">
        <v>17.11</v>
      </c>
      <c r="H42" s="21">
        <v>1.63</v>
      </c>
    </row>
    <row r="43" spans="1:8" ht="16.5" customHeight="1">
      <c r="A43" s="36" t="s">
        <v>55</v>
      </c>
      <c r="B43" s="36"/>
      <c r="C43" s="36"/>
      <c r="D43" s="28" t="s">
        <v>107</v>
      </c>
      <c r="E43" s="28" t="s">
        <v>107</v>
      </c>
      <c r="F43" s="28" t="s">
        <v>107</v>
      </c>
      <c r="G43" s="28" t="s">
        <v>107</v>
      </c>
      <c r="H43" s="28" t="s">
        <v>107</v>
      </c>
    </row>
    <row r="44" spans="1:8" ht="26.25" customHeight="1">
      <c r="A44" s="43" t="s">
        <v>54</v>
      </c>
      <c r="B44" s="44"/>
      <c r="C44" s="6">
        <v>2009</v>
      </c>
      <c r="D44" s="5"/>
      <c r="E44" s="29" t="s">
        <v>126</v>
      </c>
      <c r="F44" s="5"/>
      <c r="G44" s="21"/>
      <c r="H44" s="4"/>
    </row>
    <row r="45" spans="1:8" ht="26.25" customHeight="1">
      <c r="A45" s="45"/>
      <c r="B45" s="46"/>
      <c r="C45" s="6">
        <v>2010</v>
      </c>
      <c r="D45" s="5"/>
      <c r="E45" s="29" t="s">
        <v>127</v>
      </c>
      <c r="F45" s="5"/>
      <c r="G45" s="7" t="s">
        <v>138</v>
      </c>
      <c r="H45" s="7" t="s">
        <v>144</v>
      </c>
    </row>
    <row r="46" spans="1:8" ht="26.25" customHeight="1">
      <c r="A46" s="45"/>
      <c r="B46" s="46"/>
      <c r="C46" s="6">
        <v>2011</v>
      </c>
      <c r="D46" s="5"/>
      <c r="E46" s="29" t="s">
        <v>128</v>
      </c>
      <c r="F46" s="5"/>
      <c r="G46" s="7" t="s">
        <v>139</v>
      </c>
      <c r="H46" s="7" t="s">
        <v>145</v>
      </c>
    </row>
    <row r="47" spans="1:8" ht="26.25" customHeight="1">
      <c r="A47" s="45"/>
      <c r="B47" s="46"/>
      <c r="C47" s="7">
        <v>2012</v>
      </c>
      <c r="D47" s="5"/>
      <c r="E47" s="29" t="s">
        <v>129</v>
      </c>
      <c r="F47" s="5"/>
      <c r="G47" s="7" t="s">
        <v>140</v>
      </c>
      <c r="H47" s="7" t="s">
        <v>146</v>
      </c>
    </row>
    <row r="48" spans="1:8" ht="26.25" customHeight="1">
      <c r="A48" s="45"/>
      <c r="B48" s="46"/>
      <c r="C48" s="7">
        <v>2013</v>
      </c>
      <c r="D48" s="29" t="s">
        <v>122</v>
      </c>
      <c r="E48" s="29"/>
      <c r="F48" s="29" t="s">
        <v>134</v>
      </c>
      <c r="G48" s="21"/>
      <c r="H48" s="21"/>
    </row>
    <row r="49" spans="1:8" ht="26.25" customHeight="1">
      <c r="A49" s="47"/>
      <c r="B49" s="48"/>
      <c r="C49" s="7">
        <v>2014</v>
      </c>
      <c r="D49" s="29" t="s">
        <v>123</v>
      </c>
      <c r="E49" s="29" t="s">
        <v>130</v>
      </c>
      <c r="F49" s="29" t="s">
        <v>135</v>
      </c>
      <c r="G49" s="7" t="s">
        <v>141</v>
      </c>
      <c r="H49" s="32" t="s">
        <v>147</v>
      </c>
    </row>
    <row r="50" spans="1:8" ht="26.25" customHeight="1">
      <c r="A50" s="36" t="s">
        <v>53</v>
      </c>
      <c r="B50" s="36"/>
      <c r="C50" s="7">
        <v>2009</v>
      </c>
      <c r="D50" s="5"/>
      <c r="E50" s="29" t="s">
        <v>131</v>
      </c>
      <c r="F50" s="5"/>
      <c r="G50" s="21"/>
      <c r="H50" s="21"/>
    </row>
    <row r="51" spans="1:8" ht="26.25" customHeight="1">
      <c r="A51" s="36"/>
      <c r="B51" s="36"/>
      <c r="C51" s="7">
        <v>2010</v>
      </c>
      <c r="D51" s="5"/>
      <c r="E51" s="5"/>
      <c r="F51" s="5"/>
      <c r="G51" s="21"/>
      <c r="H51" s="21"/>
    </row>
    <row r="52" spans="1:8" ht="26.25" customHeight="1">
      <c r="A52" s="36"/>
      <c r="B52" s="36"/>
      <c r="C52" s="7">
        <v>2011</v>
      </c>
      <c r="D52" s="5"/>
      <c r="E52" s="5"/>
      <c r="F52" s="5"/>
      <c r="G52" s="21"/>
      <c r="H52" s="7" t="s">
        <v>148</v>
      </c>
    </row>
    <row r="53" spans="1:8" ht="26.25" customHeight="1">
      <c r="A53" s="36"/>
      <c r="B53" s="36"/>
      <c r="C53" s="7">
        <v>2012</v>
      </c>
      <c r="D53" s="5"/>
      <c r="E53" s="29" t="s">
        <v>132</v>
      </c>
      <c r="F53" s="5"/>
      <c r="G53" s="7" t="s">
        <v>142</v>
      </c>
      <c r="H53" s="7" t="s">
        <v>149</v>
      </c>
    </row>
    <row r="54" spans="1:8" ht="26.25" customHeight="1">
      <c r="A54" s="36"/>
      <c r="B54" s="36"/>
      <c r="C54" s="7">
        <v>2013</v>
      </c>
      <c r="D54" s="7" t="s">
        <v>124</v>
      </c>
      <c r="E54" s="29"/>
      <c r="F54" s="29" t="s">
        <v>136</v>
      </c>
      <c r="G54" s="21"/>
      <c r="H54" s="21"/>
    </row>
    <row r="55" spans="1:8" ht="26.25" customHeight="1">
      <c r="A55" s="36"/>
      <c r="B55" s="36"/>
      <c r="C55" s="7">
        <v>2014</v>
      </c>
      <c r="D55" s="29" t="s">
        <v>125</v>
      </c>
      <c r="E55" s="29" t="s">
        <v>133</v>
      </c>
      <c r="F55" s="29" t="s">
        <v>137</v>
      </c>
      <c r="G55" s="7" t="s">
        <v>143</v>
      </c>
      <c r="H55" s="7" t="s">
        <v>150</v>
      </c>
    </row>
  </sheetData>
  <mergeCells count="34">
    <mergeCell ref="B36:C36"/>
    <mergeCell ref="A29:C29"/>
    <mergeCell ref="A30:A36"/>
    <mergeCell ref="A43:C43"/>
    <mergeCell ref="B30:C30"/>
    <mergeCell ref="B31:C31"/>
    <mergeCell ref="A44:B49"/>
    <mergeCell ref="A50:B55"/>
    <mergeCell ref="A37:B42"/>
    <mergeCell ref="A12:C12"/>
    <mergeCell ref="B32:C32"/>
    <mergeCell ref="B33:C33"/>
    <mergeCell ref="B34:C34"/>
    <mergeCell ref="B35:C35"/>
    <mergeCell ref="A13:C13"/>
    <mergeCell ref="A14:C14"/>
    <mergeCell ref="A15:C15"/>
    <mergeCell ref="A16:C16"/>
    <mergeCell ref="A17:A28"/>
    <mergeCell ref="B17:B19"/>
    <mergeCell ref="B20:B22"/>
    <mergeCell ref="B23:B25"/>
    <mergeCell ref="B26:B28"/>
    <mergeCell ref="A6:C6"/>
    <mergeCell ref="A1:C1"/>
    <mergeCell ref="A2:C2"/>
    <mergeCell ref="A3:C3"/>
    <mergeCell ref="A4:C4"/>
    <mergeCell ref="A5:C5"/>
    <mergeCell ref="A7:C7"/>
    <mergeCell ref="A8:C8"/>
    <mergeCell ref="A9:C9"/>
    <mergeCell ref="A10:C10"/>
    <mergeCell ref="A11:C11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55"/>
  <sheetViews>
    <sheetView topLeftCell="B7" workbookViewId="0">
      <selection activeCell="H16" sqref="H16"/>
    </sheetView>
  </sheetViews>
  <sheetFormatPr defaultColWidth="8.85546875" defaultRowHeight="12"/>
  <cols>
    <col min="1" max="3" width="12.140625" style="3" customWidth="1"/>
    <col min="4" max="6" width="22.85546875" style="2" customWidth="1"/>
    <col min="7" max="7" width="22.85546875" style="1" customWidth="1"/>
    <col min="8" max="16384" width="8.85546875" style="1"/>
  </cols>
  <sheetData>
    <row r="1" spans="1:7">
      <c r="A1" s="38" t="s">
        <v>95</v>
      </c>
      <c r="B1" s="38"/>
      <c r="C1" s="38"/>
      <c r="D1" s="22" t="s">
        <v>106</v>
      </c>
      <c r="E1" s="22" t="s">
        <v>105</v>
      </c>
      <c r="F1" s="22" t="s">
        <v>104</v>
      </c>
      <c r="G1" s="22" t="s">
        <v>103</v>
      </c>
    </row>
    <row r="2" spans="1:7" ht="15" customHeight="1">
      <c r="A2" s="36" t="s">
        <v>89</v>
      </c>
      <c r="B2" s="37"/>
      <c r="C2" s="37"/>
      <c r="D2" s="5" t="s">
        <v>101</v>
      </c>
      <c r="E2" s="5" t="s">
        <v>101</v>
      </c>
      <c r="F2" s="5" t="s">
        <v>101</v>
      </c>
      <c r="G2" s="21" t="s">
        <v>101</v>
      </c>
    </row>
    <row r="3" spans="1:7">
      <c r="A3" s="36" t="s">
        <v>87</v>
      </c>
      <c r="B3" s="37"/>
      <c r="C3" s="37"/>
      <c r="D3" s="5" t="s">
        <v>102</v>
      </c>
      <c r="E3" s="5" t="s">
        <v>101</v>
      </c>
      <c r="F3" s="5" t="s">
        <v>101</v>
      </c>
      <c r="G3" s="21" t="s">
        <v>100</v>
      </c>
    </row>
    <row r="4" spans="1:7" s="18" customFormat="1" ht="15" customHeight="1">
      <c r="A4" s="39" t="s">
        <v>82</v>
      </c>
      <c r="B4" s="58"/>
      <c r="C4" s="58"/>
      <c r="D4" s="20" t="s">
        <v>99</v>
      </c>
      <c r="E4" s="20" t="s">
        <v>98</v>
      </c>
      <c r="F4" s="20" t="s">
        <v>97</v>
      </c>
      <c r="G4" s="19" t="s">
        <v>96</v>
      </c>
    </row>
    <row r="5" spans="1:7" ht="15" customHeight="1">
      <c r="A5" s="36" t="s">
        <v>76</v>
      </c>
      <c r="B5" s="37"/>
      <c r="C5" s="37"/>
      <c r="D5" s="17">
        <v>127.346544979</v>
      </c>
      <c r="E5" s="17">
        <v>127.295628971</v>
      </c>
      <c r="F5" s="17">
        <v>127.453912104</v>
      </c>
      <c r="G5" s="17">
        <v>127.463738896</v>
      </c>
    </row>
    <row r="6" spans="1:7" ht="15" customHeight="1">
      <c r="A6" s="36" t="s">
        <v>75</v>
      </c>
      <c r="B6" s="37"/>
      <c r="C6" s="37"/>
      <c r="D6" s="17">
        <v>35.160239712200003</v>
      </c>
      <c r="E6" s="17">
        <v>35.310951597299997</v>
      </c>
      <c r="F6" s="17">
        <v>35.164964437199998</v>
      </c>
      <c r="G6" s="17">
        <v>35.148784719699997</v>
      </c>
    </row>
    <row r="7" spans="1:7" ht="192" customHeight="1">
      <c r="A7" s="40" t="s">
        <v>74</v>
      </c>
      <c r="B7" s="41"/>
      <c r="C7" s="41"/>
      <c r="D7" s="8"/>
      <c r="E7" s="8"/>
      <c r="F7" s="8"/>
      <c r="G7" s="5"/>
    </row>
    <row r="8" spans="1:7" ht="13.5" customHeight="1">
      <c r="A8" s="41" t="s">
        <v>73</v>
      </c>
      <c r="B8" s="42"/>
      <c r="C8" s="42"/>
      <c r="D8" s="14">
        <f>126853.03/100</f>
        <v>1268.5302999999999</v>
      </c>
      <c r="E8" s="14">
        <f>178764.5975/100</f>
        <v>1787.6459750000001</v>
      </c>
      <c r="F8" s="14">
        <f>381771.17/100</f>
        <v>3817.7116999999998</v>
      </c>
      <c r="G8" s="14">
        <f>12774.925/100</f>
        <v>127.74924999999999</v>
      </c>
    </row>
    <row r="9" spans="1:7" ht="15" customHeight="1">
      <c r="A9" s="36" t="s">
        <v>72</v>
      </c>
      <c r="B9" s="37"/>
      <c r="C9" s="37"/>
      <c r="D9" s="14">
        <v>37.759284999999998</v>
      </c>
      <c r="E9" s="14">
        <v>34.927731000000001</v>
      </c>
      <c r="F9" s="14">
        <v>36.533295000000003</v>
      </c>
      <c r="G9" s="14">
        <v>43.745716000000002</v>
      </c>
    </row>
    <row r="10" spans="1:7" ht="15" customHeight="1">
      <c r="A10" s="36" t="s">
        <v>71</v>
      </c>
      <c r="B10" s="37"/>
      <c r="C10" s="37"/>
      <c r="D10" s="14">
        <f>345890/1000</f>
        <v>345.89</v>
      </c>
      <c r="E10" s="14">
        <f>428150/1000</f>
        <v>428.15</v>
      </c>
      <c r="F10" s="14">
        <f>750110/1000</f>
        <v>750.11</v>
      </c>
      <c r="G10" s="14">
        <f>77340/1000</f>
        <v>77.34</v>
      </c>
    </row>
    <row r="11" spans="1:7" ht="15" customHeight="1">
      <c r="A11" s="36" t="s">
        <v>70</v>
      </c>
      <c r="B11" s="37"/>
      <c r="C11" s="37"/>
      <c r="D11" s="14">
        <f>113127.858/1000</f>
        <v>113.12785799999999</v>
      </c>
      <c r="E11" s="14">
        <f>138281.74/1000</f>
        <v>138.28173999999999</v>
      </c>
      <c r="F11" s="14">
        <f>164844.28/1000</f>
        <v>164.84428</v>
      </c>
      <c r="G11" s="14">
        <f>16382.819/1000</f>
        <v>16.382818999999998</v>
      </c>
    </row>
    <row r="12" spans="1:7" ht="15" customHeight="1">
      <c r="A12" s="36" t="s">
        <v>69</v>
      </c>
      <c r="B12" s="37"/>
      <c r="C12" s="37"/>
      <c r="D12" s="14">
        <f>398013.406165/1000</f>
        <v>398.01340616499999</v>
      </c>
      <c r="E12" s="14">
        <f>629116.014527/1000</f>
        <v>629.11601452700006</v>
      </c>
      <c r="F12" s="14">
        <f>1422407.189097/1000</f>
        <v>1422.4071890970001</v>
      </c>
      <c r="G12" s="14">
        <f>26780.02779/1000</f>
        <v>26.780027789999998</v>
      </c>
    </row>
    <row r="13" spans="1:7" ht="15" customHeight="1">
      <c r="A13" s="36" t="s">
        <v>68</v>
      </c>
      <c r="B13" s="37"/>
      <c r="C13" s="37"/>
      <c r="D13" s="14">
        <f>D11+D12</f>
        <v>511.141264165</v>
      </c>
      <c r="E13" s="14">
        <f>E11+E12</f>
        <v>767.39775452700007</v>
      </c>
      <c r="F13" s="14">
        <f>F11+F12</f>
        <v>1587.2514690970002</v>
      </c>
      <c r="G13" s="14">
        <f>G11+G12</f>
        <v>43.162846789999996</v>
      </c>
    </row>
    <row r="14" spans="1:7" ht="15" customHeight="1">
      <c r="A14" s="36" t="s">
        <v>24</v>
      </c>
      <c r="B14" s="37"/>
      <c r="C14" s="37"/>
      <c r="D14" s="14">
        <v>402.93973598029157</v>
      </c>
      <c r="E14" s="14">
        <v>429.27837237291908</v>
      </c>
      <c r="F14" s="14">
        <v>415.75990903058505</v>
      </c>
      <c r="G14" s="14">
        <v>337.8716257825389</v>
      </c>
    </row>
    <row r="15" spans="1:7" s="18" customFormat="1" ht="15" customHeight="1">
      <c r="A15" s="39" t="s">
        <v>67</v>
      </c>
      <c r="B15" s="58"/>
      <c r="C15" s="58"/>
      <c r="D15" s="26">
        <v>211</v>
      </c>
      <c r="E15" s="26">
        <v>376</v>
      </c>
      <c r="F15" s="26">
        <v>242</v>
      </c>
      <c r="G15" s="20">
        <v>81</v>
      </c>
    </row>
    <row r="16" spans="1:7" s="18" customFormat="1" ht="15" customHeight="1">
      <c r="A16" s="39" t="s">
        <v>66</v>
      </c>
      <c r="B16" s="58"/>
      <c r="C16" s="58"/>
      <c r="D16" s="15">
        <v>0.13</v>
      </c>
      <c r="E16" s="15">
        <v>0.11</v>
      </c>
      <c r="F16" s="15">
        <v>7.9000000000000001E-2</v>
      </c>
      <c r="G16" s="15">
        <v>0.37</v>
      </c>
    </row>
    <row r="17" spans="1:7" ht="12.75">
      <c r="A17" s="39" t="s">
        <v>65</v>
      </c>
      <c r="B17" s="33" t="s">
        <v>64</v>
      </c>
      <c r="C17" s="6" t="s">
        <v>60</v>
      </c>
      <c r="D17" s="9">
        <v>20.957706480251375</v>
      </c>
      <c r="E17" s="9">
        <v>19.216912159833392</v>
      </c>
      <c r="F17" s="9">
        <v>19.39593535879467</v>
      </c>
      <c r="G17" s="9">
        <v>21.075945030443872</v>
      </c>
    </row>
    <row r="18" spans="1:7" ht="12.75">
      <c r="A18" s="39"/>
      <c r="B18" s="34"/>
      <c r="C18" s="6" t="s">
        <v>59</v>
      </c>
      <c r="D18" s="9">
        <v>44.929744193513876</v>
      </c>
      <c r="E18" s="9">
        <v>43.069259363170197</v>
      </c>
      <c r="F18" s="9">
        <v>42.880993656588643</v>
      </c>
      <c r="G18" s="9">
        <v>41.660696910389021</v>
      </c>
    </row>
    <row r="19" spans="1:7" ht="12.75">
      <c r="A19" s="39"/>
      <c r="B19" s="35"/>
      <c r="C19" s="6" t="s">
        <v>58</v>
      </c>
      <c r="D19" s="9">
        <v>34.112549326234742</v>
      </c>
      <c r="E19" s="9">
        <v>37.713828476996454</v>
      </c>
      <c r="F19" s="9">
        <v>37.72307098461669</v>
      </c>
      <c r="G19" s="9">
        <v>37.263358059167089</v>
      </c>
    </row>
    <row r="20" spans="1:7" ht="12.75">
      <c r="A20" s="39"/>
      <c r="B20" s="33" t="s">
        <v>63</v>
      </c>
      <c r="C20" s="6" t="s">
        <v>60</v>
      </c>
      <c r="D20" s="9">
        <v>22.262681494192893</v>
      </c>
      <c r="E20" s="9">
        <v>20.069551158754333</v>
      </c>
      <c r="F20" s="9">
        <v>20.464036712434989</v>
      </c>
      <c r="G20" s="9">
        <v>21.983437764812304</v>
      </c>
    </row>
    <row r="21" spans="1:7" ht="12.75">
      <c r="A21" s="39"/>
      <c r="B21" s="34"/>
      <c r="C21" s="6" t="s">
        <v>59</v>
      </c>
      <c r="D21" s="9">
        <v>44.801825491852661</v>
      </c>
      <c r="E21" s="9">
        <v>42.277845651273978</v>
      </c>
      <c r="F21" s="9">
        <v>42.502256577813689</v>
      </c>
      <c r="G21" s="9">
        <v>38.864033111760868</v>
      </c>
    </row>
    <row r="22" spans="1:7" ht="12.75">
      <c r="A22" s="39"/>
      <c r="B22" s="35"/>
      <c r="C22" s="6" t="s">
        <v>58</v>
      </c>
      <c r="D22" s="9">
        <v>32.935493013954485</v>
      </c>
      <c r="E22" s="9">
        <v>37.652603189971714</v>
      </c>
      <c r="F22" s="9">
        <v>37.033706709751335</v>
      </c>
      <c r="G22" s="9">
        <v>39.152529123426817</v>
      </c>
    </row>
    <row r="23" spans="1:7" ht="12.75">
      <c r="A23" s="39"/>
      <c r="B23" s="33" t="s">
        <v>62</v>
      </c>
      <c r="C23" s="6" t="s">
        <v>60</v>
      </c>
      <c r="D23" s="9">
        <v>24.232866177777321</v>
      </c>
      <c r="E23" s="9">
        <v>21.266061422718245</v>
      </c>
      <c r="F23" s="9">
        <v>21.790073523046072</v>
      </c>
      <c r="G23" s="9">
        <v>23.11652529565233</v>
      </c>
    </row>
    <row r="24" spans="1:7" ht="12.75">
      <c r="A24" s="39"/>
      <c r="B24" s="34"/>
      <c r="C24" s="6" t="s">
        <v>59</v>
      </c>
      <c r="D24" s="9">
        <v>44.129913478328646</v>
      </c>
      <c r="E24" s="9">
        <v>42.147719681282226</v>
      </c>
      <c r="F24" s="9">
        <v>42.356937356346329</v>
      </c>
      <c r="G24" s="9">
        <v>37.548970745707472</v>
      </c>
    </row>
    <row r="25" spans="1:7" ht="12.75">
      <c r="A25" s="39"/>
      <c r="B25" s="35"/>
      <c r="C25" s="6" t="s">
        <v>58</v>
      </c>
      <c r="D25" s="9">
        <v>31.637220343894029</v>
      </c>
      <c r="E25" s="9">
        <v>36.586218895999572</v>
      </c>
      <c r="F25" s="9">
        <v>35.852989120607567</v>
      </c>
      <c r="G25" s="9">
        <v>39.334503958640184</v>
      </c>
    </row>
    <row r="26" spans="1:7" ht="12.75">
      <c r="A26" s="39"/>
      <c r="B26" s="33" t="s">
        <v>61</v>
      </c>
      <c r="C26" s="6" t="s">
        <v>60</v>
      </c>
      <c r="D26" s="9">
        <v>22.789760364838372</v>
      </c>
      <c r="E26" s="9">
        <v>20.377627464555712</v>
      </c>
      <c r="F26" s="9">
        <v>20.780831165951355</v>
      </c>
      <c r="G26" s="9">
        <v>22.255174230274623</v>
      </c>
    </row>
    <row r="27" spans="1:7" ht="12.75">
      <c r="A27" s="39"/>
      <c r="B27" s="34"/>
      <c r="C27" s="6" t="s">
        <v>59</v>
      </c>
      <c r="D27" s="9">
        <v>44.558644426775324</v>
      </c>
      <c r="E27" s="9">
        <v>42.384078005656534</v>
      </c>
      <c r="F27" s="9">
        <v>42.519876304981757</v>
      </c>
      <c r="G27" s="9">
        <v>38.897340925065137</v>
      </c>
    </row>
    <row r="28" spans="1:7" ht="12.75">
      <c r="A28" s="39"/>
      <c r="B28" s="35"/>
      <c r="C28" s="6" t="s">
        <v>58</v>
      </c>
      <c r="D28" s="9">
        <v>32.65159520838634</v>
      </c>
      <c r="E28" s="9">
        <v>37.238294529787808</v>
      </c>
      <c r="F28" s="9">
        <v>36.699292529066902</v>
      </c>
      <c r="G28" s="9">
        <v>38.847484844660208</v>
      </c>
    </row>
    <row r="29" spans="1:7" ht="180" customHeight="1">
      <c r="A29" s="37" t="s">
        <v>57</v>
      </c>
      <c r="B29" s="54"/>
      <c r="C29" s="55"/>
      <c r="D29" s="8"/>
      <c r="E29" s="8"/>
      <c r="F29" s="8"/>
      <c r="G29" s="4"/>
    </row>
    <row r="30" spans="1:7" ht="15" customHeight="1">
      <c r="A30" s="36" t="s">
        <v>56</v>
      </c>
      <c r="B30" s="41" t="s">
        <v>9</v>
      </c>
      <c r="C30" s="52"/>
      <c r="D30" s="8">
        <v>2.0970850719170415</v>
      </c>
      <c r="E30" s="8">
        <v>2.5836036018710193</v>
      </c>
      <c r="F30" s="8">
        <v>2.5802377716437985</v>
      </c>
      <c r="G30" s="5">
        <v>1.9499952713650279</v>
      </c>
    </row>
    <row r="31" spans="1:7" ht="15" customHeight="1">
      <c r="A31" s="36"/>
      <c r="B31" s="41" t="s">
        <v>8</v>
      </c>
      <c r="C31" s="52"/>
      <c r="D31" s="8">
        <v>18.600085189846762</v>
      </c>
      <c r="E31" s="8">
        <v>23.112857343160577</v>
      </c>
      <c r="F31" s="8">
        <v>20.823088798673453</v>
      </c>
      <c r="G31" s="5">
        <v>20.328675302222301</v>
      </c>
    </row>
    <row r="32" spans="1:7" ht="15" customHeight="1">
      <c r="A32" s="36"/>
      <c r="B32" s="41" t="s">
        <v>7</v>
      </c>
      <c r="C32" s="52"/>
      <c r="D32" s="8">
        <v>71.189698188931928</v>
      </c>
      <c r="E32" s="8">
        <v>63.573102878111143</v>
      </c>
      <c r="F32" s="8">
        <v>66.949481798815668</v>
      </c>
      <c r="G32" s="5">
        <v>67.892412221293867</v>
      </c>
    </row>
    <row r="33" spans="1:7" ht="15" customHeight="1">
      <c r="A33" s="36"/>
      <c r="B33" s="41" t="s">
        <v>6</v>
      </c>
      <c r="C33" s="52"/>
      <c r="D33" s="8">
        <v>3.2384115930036561</v>
      </c>
      <c r="E33" s="8">
        <v>5.7865792802743066</v>
      </c>
      <c r="F33" s="8">
        <v>4.8093966757126463</v>
      </c>
      <c r="G33" s="5">
        <v>7.0783366772468241</v>
      </c>
    </row>
    <row r="34" spans="1:7" ht="15" customHeight="1">
      <c r="A34" s="36"/>
      <c r="B34" s="41" t="s">
        <v>5</v>
      </c>
      <c r="C34" s="52"/>
      <c r="D34" s="8">
        <v>0.97386159021099816</v>
      </c>
      <c r="E34" s="8">
        <v>1.4807223599871819</v>
      </c>
      <c r="F34" s="8">
        <v>1.354747421560847</v>
      </c>
      <c r="G34" s="5">
        <v>0.95260500891406319</v>
      </c>
    </row>
    <row r="35" spans="1:7" ht="15" customHeight="1">
      <c r="A35" s="36"/>
      <c r="B35" s="41" t="s">
        <v>4</v>
      </c>
      <c r="C35" s="52"/>
      <c r="D35" s="8">
        <v>0.96282488082362683</v>
      </c>
      <c r="E35" s="8">
        <v>1.1545608053335277</v>
      </c>
      <c r="F35" s="8">
        <v>1.1620307856513472</v>
      </c>
      <c r="G35" s="5">
        <v>1.42773512453505</v>
      </c>
    </row>
    <row r="36" spans="1:7" ht="15" customHeight="1">
      <c r="A36" s="36"/>
      <c r="B36" s="41" t="s">
        <v>3</v>
      </c>
      <c r="C36" s="52"/>
      <c r="D36" s="8">
        <v>2.9380334852659931</v>
      </c>
      <c r="E36" s="8">
        <v>2.3085737312622445</v>
      </c>
      <c r="F36" s="8">
        <v>2.3210167479422439</v>
      </c>
      <c r="G36" s="5">
        <v>0.37024039442286816</v>
      </c>
    </row>
    <row r="37" spans="1:7" ht="15.75" customHeight="1">
      <c r="A37" s="49" t="s">
        <v>121</v>
      </c>
      <c r="B37" s="49"/>
      <c r="C37" s="7">
        <v>2007</v>
      </c>
      <c r="D37" s="8"/>
      <c r="E37" s="8"/>
      <c r="F37" s="8">
        <v>1.08</v>
      </c>
      <c r="G37" s="21"/>
    </row>
    <row r="38" spans="1:7" ht="15.75" customHeight="1">
      <c r="A38" s="50"/>
      <c r="B38" s="50"/>
      <c r="C38" s="7">
        <v>2008</v>
      </c>
      <c r="D38" s="8"/>
      <c r="E38" s="8"/>
      <c r="F38" s="8">
        <v>0.76</v>
      </c>
      <c r="G38" s="21"/>
    </row>
    <row r="39" spans="1:7" ht="15.75" customHeight="1">
      <c r="A39" s="50"/>
      <c r="B39" s="50"/>
      <c r="C39" s="7">
        <v>2009</v>
      </c>
      <c r="D39" s="8"/>
      <c r="E39" s="8"/>
      <c r="F39" s="8">
        <v>12.88</v>
      </c>
      <c r="G39" s="21"/>
    </row>
    <row r="40" spans="1:7" ht="15.75" customHeight="1">
      <c r="A40" s="50"/>
      <c r="B40" s="50"/>
      <c r="C40" s="7">
        <v>2010</v>
      </c>
      <c r="D40" s="8"/>
      <c r="E40" s="8"/>
      <c r="F40" s="8">
        <v>1.42</v>
      </c>
      <c r="G40" s="21"/>
    </row>
    <row r="41" spans="1:7" ht="15.75" customHeight="1">
      <c r="A41" s="50"/>
      <c r="B41" s="50"/>
      <c r="C41" s="7">
        <v>2011</v>
      </c>
      <c r="D41" s="8"/>
      <c r="E41" s="8">
        <v>54.25</v>
      </c>
      <c r="F41" s="8"/>
      <c r="G41" s="21"/>
    </row>
    <row r="42" spans="1:7" ht="15" customHeight="1">
      <c r="A42" s="51"/>
      <c r="B42" s="51"/>
      <c r="C42" s="7">
        <v>2014</v>
      </c>
      <c r="D42" s="27">
        <v>177.23</v>
      </c>
      <c r="E42" s="8">
        <v>45</v>
      </c>
      <c r="F42" s="8">
        <v>122.62</v>
      </c>
      <c r="G42" s="21">
        <v>112.33</v>
      </c>
    </row>
    <row r="43" spans="1:7" ht="18" customHeight="1">
      <c r="A43" s="36" t="s">
        <v>55</v>
      </c>
      <c r="B43" s="36"/>
      <c r="C43" s="36"/>
      <c r="D43" s="28" t="s">
        <v>107</v>
      </c>
      <c r="E43" s="30" t="s">
        <v>109</v>
      </c>
      <c r="F43" s="28" t="s">
        <v>107</v>
      </c>
      <c r="G43" s="28" t="s">
        <v>107</v>
      </c>
    </row>
    <row r="44" spans="1:7" ht="29.25" customHeight="1">
      <c r="A44" s="36" t="s">
        <v>54</v>
      </c>
      <c r="B44" s="36"/>
      <c r="C44" s="7">
        <v>2007</v>
      </c>
      <c r="D44" s="5"/>
      <c r="E44" s="5"/>
      <c r="F44" s="29" t="s">
        <v>116</v>
      </c>
      <c r="G44" s="21"/>
    </row>
    <row r="45" spans="1:7" ht="29.25" customHeight="1">
      <c r="A45" s="36"/>
      <c r="B45" s="36"/>
      <c r="C45" s="7">
        <v>2008</v>
      </c>
      <c r="D45" s="5"/>
      <c r="E45" s="5"/>
      <c r="F45" s="29" t="s">
        <v>110</v>
      </c>
      <c r="G45" s="21"/>
    </row>
    <row r="46" spans="1:7" ht="29.25" customHeight="1">
      <c r="A46" s="36"/>
      <c r="B46" s="36"/>
      <c r="C46" s="7">
        <v>2009</v>
      </c>
      <c r="D46" s="5"/>
      <c r="E46" s="5"/>
      <c r="F46" s="29" t="s">
        <v>117</v>
      </c>
      <c r="G46" s="21"/>
    </row>
    <row r="47" spans="1:7" ht="29.25" customHeight="1">
      <c r="A47" s="36"/>
      <c r="B47" s="36"/>
      <c r="C47" s="7">
        <v>2010</v>
      </c>
      <c r="D47" s="5"/>
      <c r="E47" s="5"/>
      <c r="F47" s="29" t="s">
        <v>118</v>
      </c>
      <c r="G47" s="21"/>
    </row>
    <row r="48" spans="1:7" ht="29.25" customHeight="1">
      <c r="A48" s="36"/>
      <c r="B48" s="36"/>
      <c r="C48" s="7">
        <v>2011</v>
      </c>
      <c r="D48" s="5"/>
      <c r="E48" s="29" t="s">
        <v>115</v>
      </c>
      <c r="F48" s="5"/>
      <c r="G48" s="21"/>
    </row>
    <row r="49" spans="1:7" ht="29.25" customHeight="1">
      <c r="A49" s="36"/>
      <c r="B49" s="36"/>
      <c r="C49" s="7">
        <v>2014</v>
      </c>
      <c r="D49" s="29" t="s">
        <v>108</v>
      </c>
      <c r="E49" s="5"/>
      <c r="F49" s="29" t="s">
        <v>111</v>
      </c>
      <c r="G49" s="7" t="s">
        <v>114</v>
      </c>
    </row>
    <row r="50" spans="1:7" ht="29.25" customHeight="1">
      <c r="A50" s="36" t="s">
        <v>53</v>
      </c>
      <c r="B50" s="36"/>
      <c r="C50" s="7">
        <v>2007</v>
      </c>
      <c r="D50" s="5"/>
      <c r="E50" s="5"/>
      <c r="F50" s="29" t="s">
        <v>119</v>
      </c>
      <c r="G50" s="21"/>
    </row>
    <row r="51" spans="1:7" ht="29.25" customHeight="1">
      <c r="A51" s="36"/>
      <c r="B51" s="36"/>
      <c r="C51" s="7">
        <v>2008</v>
      </c>
      <c r="D51" s="5"/>
      <c r="E51" s="5"/>
      <c r="F51" s="29" t="s">
        <v>112</v>
      </c>
      <c r="G51" s="21"/>
    </row>
    <row r="52" spans="1:7" ht="29.25" customHeight="1">
      <c r="A52" s="36"/>
      <c r="B52" s="36"/>
      <c r="C52" s="7">
        <v>2009</v>
      </c>
      <c r="D52" s="5"/>
      <c r="E52" s="5"/>
      <c r="F52" s="29" t="s">
        <v>120</v>
      </c>
      <c r="G52" s="21"/>
    </row>
    <row r="53" spans="1:7" ht="29.25" customHeight="1">
      <c r="A53" s="36"/>
      <c r="B53" s="36"/>
      <c r="C53" s="7">
        <v>2010</v>
      </c>
      <c r="D53" s="5"/>
      <c r="E53" s="5"/>
      <c r="F53" s="5"/>
      <c r="G53" s="21"/>
    </row>
    <row r="54" spans="1:7" ht="29.25" customHeight="1">
      <c r="A54" s="36"/>
      <c r="B54" s="36"/>
      <c r="C54" s="7">
        <v>2011</v>
      </c>
      <c r="D54" s="5"/>
      <c r="E54" s="5"/>
      <c r="F54" s="5"/>
      <c r="G54" s="21"/>
    </row>
    <row r="55" spans="1:7" ht="29.25" customHeight="1">
      <c r="A55" s="36"/>
      <c r="B55" s="36"/>
      <c r="C55" s="7">
        <v>2014</v>
      </c>
      <c r="D55" s="29" t="s">
        <v>176</v>
      </c>
      <c r="E55" s="5"/>
      <c r="F55" s="29" t="s">
        <v>113</v>
      </c>
      <c r="G55" s="7" t="s">
        <v>177</v>
      </c>
    </row>
  </sheetData>
  <mergeCells count="34">
    <mergeCell ref="B36:C36"/>
    <mergeCell ref="A29:C29"/>
    <mergeCell ref="A30:A36"/>
    <mergeCell ref="A43:C43"/>
    <mergeCell ref="B30:C30"/>
    <mergeCell ref="B31:C31"/>
    <mergeCell ref="A44:B49"/>
    <mergeCell ref="A50:B55"/>
    <mergeCell ref="A37:B42"/>
    <mergeCell ref="A12:C12"/>
    <mergeCell ref="B32:C32"/>
    <mergeCell ref="B33:C33"/>
    <mergeCell ref="B34:C34"/>
    <mergeCell ref="B35:C35"/>
    <mergeCell ref="A13:C13"/>
    <mergeCell ref="A14:C14"/>
    <mergeCell ref="A15:C15"/>
    <mergeCell ref="A16:C16"/>
    <mergeCell ref="A17:A28"/>
    <mergeCell ref="B17:B19"/>
    <mergeCell ref="B20:B22"/>
    <mergeCell ref="B23:B25"/>
    <mergeCell ref="B26:B28"/>
    <mergeCell ref="A6:C6"/>
    <mergeCell ref="A1:C1"/>
    <mergeCell ref="A2:C2"/>
    <mergeCell ref="A3:C3"/>
    <mergeCell ref="A4:C4"/>
    <mergeCell ref="A5:C5"/>
    <mergeCell ref="A7:C7"/>
    <mergeCell ref="A8:C8"/>
    <mergeCell ref="A9:C9"/>
    <mergeCell ref="A10:C10"/>
    <mergeCell ref="A11:C11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Geum R.(G1~G5)</vt:lpstr>
      <vt:lpstr>Yeongsan R.(Y1~Y5)</vt:lpstr>
      <vt:lpstr>Seomjin R.(S1~S4)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shin2</dc:creator>
  <cp:lastModifiedBy>.</cp:lastModifiedBy>
  <dcterms:created xsi:type="dcterms:W3CDTF">2016-05-03T02:01:27Z</dcterms:created>
  <dcterms:modified xsi:type="dcterms:W3CDTF">2017-05-25T20:12:38Z</dcterms:modified>
</cp:coreProperties>
</file>